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<sst xmlns="http://schemas.openxmlformats.org/spreadsheetml/2006/main" count="943" uniqueCount="420">
  <si>
    <t>Інформація щодо видачі дозвільних документів на проведення рубок в лісах</t>
  </si>
  <si>
    <t>№п/п</t>
  </si>
  <si>
    <t>Серія та номер лісорубного квитка</t>
  </si>
  <si>
    <t>Дата видачі</t>
  </si>
  <si>
    <t>Лісництво</t>
  </si>
  <si>
    <t>Вид,спосіб рубки</t>
  </si>
  <si>
    <t>Номера кварталів</t>
  </si>
  <si>
    <t>Загальна площа по лісорубному квитку</t>
  </si>
  <si>
    <t>Всього рубок:</t>
  </si>
  <si>
    <t>РГК,суцільнолісосічна</t>
  </si>
  <si>
    <t>Освітлення , вибіркова</t>
  </si>
  <si>
    <t>Прочищення, вибіркова</t>
  </si>
  <si>
    <t xml:space="preserve">Проріджування, вибіркова </t>
  </si>
  <si>
    <t>Прохідна рубка, вибіркова</t>
  </si>
  <si>
    <t xml:space="preserve">Санітарна рубка, вибіркова </t>
  </si>
  <si>
    <t>Санітарна рубка, суцільна</t>
  </si>
  <si>
    <t>в тогму числі:</t>
  </si>
  <si>
    <t>Рубки головного користування</t>
  </si>
  <si>
    <t>Антонівське</t>
  </si>
  <si>
    <t>Володимирецьке</t>
  </si>
  <si>
    <t>Воронківське</t>
  </si>
  <si>
    <t>Красносільське</t>
  </si>
  <si>
    <t>Степангородське</t>
  </si>
  <si>
    <t>Телковицьке</t>
  </si>
  <si>
    <t>Хиноцьке</t>
  </si>
  <si>
    <t>Цепцевицьке</t>
  </si>
  <si>
    <t>Рентна плата, грн.</t>
  </si>
  <si>
    <t>Загальний ліквідний запас по лісорубному квитку</t>
  </si>
  <si>
    <t>Пророріджування</t>
  </si>
  <si>
    <t>ПРЖ Вибірковий</t>
  </si>
  <si>
    <t xml:space="preserve">Прохідна рубка </t>
  </si>
  <si>
    <t>ПРХ Вибірковий</t>
  </si>
  <si>
    <t>Вибіркова санітарна рубка</t>
  </si>
  <si>
    <t>СРВ  Вибірковий</t>
  </si>
  <si>
    <t>Суцільна  санітарна рубка</t>
  </si>
  <si>
    <t>Очистка лісу від захаращеності</t>
  </si>
  <si>
    <t>Розрубка протипоженного розрива</t>
  </si>
  <si>
    <t xml:space="preserve"> Суцільний</t>
  </si>
  <si>
    <t>Розрубка протипожежних бар'єрів, суцільна</t>
  </si>
  <si>
    <t>Білянське</t>
  </si>
  <si>
    <t>х</t>
  </si>
  <si>
    <t>х,</t>
  </si>
  <si>
    <t>Разосм</t>
  </si>
  <si>
    <t xml:space="preserve">х </t>
  </si>
  <si>
    <t>Головне користування</t>
  </si>
  <si>
    <t>Суцільна санітарна рубка</t>
  </si>
  <si>
    <t>.PI ЛРК 002780</t>
  </si>
  <si>
    <t>02.01.2019.</t>
  </si>
  <si>
    <t>9,45,</t>
  </si>
  <si>
    <t>.PI ЛРК 002781</t>
  </si>
  <si>
    <t>.PI ЛРК 002782</t>
  </si>
  <si>
    <t>20,70,</t>
  </si>
  <si>
    <t>.PI ЛРК 002783</t>
  </si>
  <si>
    <t>21,46,46,</t>
  </si>
  <si>
    <t>.PI ЛРК 002784</t>
  </si>
  <si>
    <t>18,33,</t>
  </si>
  <si>
    <t>.PI ЛРК 002785</t>
  </si>
  <si>
    <t>29,22,</t>
  </si>
  <si>
    <t>.PI ЛРК 002786</t>
  </si>
  <si>
    <t>.PI ЛРК 002787</t>
  </si>
  <si>
    <t>36,37,41,</t>
  </si>
  <si>
    <t>.PI ЛРК 002788</t>
  </si>
  <si>
    <t>.PI ЛРК 008837</t>
  </si>
  <si>
    <t>23.01.2019.</t>
  </si>
  <si>
    <t>24,63,80,</t>
  </si>
  <si>
    <t>.PI ЛРК 008838</t>
  </si>
  <si>
    <t>.PI ЛРК 008839</t>
  </si>
  <si>
    <t>36,60,61,85,</t>
  </si>
  <si>
    <t>.PI ЛРК 008840</t>
  </si>
  <si>
    <t>.PI ЛРК 008841</t>
  </si>
  <si>
    <t>36,39,40,</t>
  </si>
  <si>
    <t>.PI ЛРК 008842</t>
  </si>
  <si>
    <t>.PI ЛРК 008843</t>
  </si>
  <si>
    <t>.PI ЛРК 002789.</t>
  </si>
  <si>
    <t>7,8,14,36,48,48,16,28,9</t>
  </si>
  <si>
    <t>5,38,55,65,65,</t>
  </si>
  <si>
    <t>37,37,</t>
  </si>
  <si>
    <t>22,32,32,3,</t>
  </si>
  <si>
    <t>.PI ЛРК 002793.</t>
  </si>
  <si>
    <t>.PI ЛРК 002790.</t>
  </si>
  <si>
    <t>.PI ЛРК 002791.</t>
  </si>
  <si>
    <t>.PI ЛРК 002792.</t>
  </si>
  <si>
    <t>.PI ЛРК 002794.</t>
  </si>
  <si>
    <t>4,13,26,</t>
  </si>
  <si>
    <t>.PI ЛРК 002795.</t>
  </si>
  <si>
    <t>15,16,17,18,58,9</t>
  </si>
  <si>
    <t>.PI ЛРК 002796.</t>
  </si>
  <si>
    <t>57,36,</t>
  </si>
  <si>
    <t>.PI ЛРК 002797.</t>
  </si>
  <si>
    <t>17,8,</t>
  </si>
  <si>
    <t>.PI ЛРК 002798.</t>
  </si>
  <si>
    <t>6,14,15,20,41,42,58,59,77,86,87,57,71,</t>
  </si>
  <si>
    <t>.PI ЛРК 002799.</t>
  </si>
  <si>
    <t>23,27,28,32,15,18,47,51,73,</t>
  </si>
  <si>
    <t>.PI ЛРК 002800.</t>
  </si>
  <si>
    <t>21,15,7,3,47,2,42,8,7,</t>
  </si>
  <si>
    <t>41,40,18,12,54,22,22,22,54,54,</t>
  </si>
  <si>
    <t>.PI ЛРК 008822.</t>
  </si>
  <si>
    <t>.PI ЛРК 008821.</t>
  </si>
  <si>
    <t>10,10,</t>
  </si>
  <si>
    <t>.PI ЛРК 008823.</t>
  </si>
  <si>
    <t>20,,8,28,42,25,17,32,32,8,20,</t>
  </si>
  <si>
    <t>.PI ЛРК 008824.</t>
  </si>
  <si>
    <t>12,25,25,</t>
  </si>
  <si>
    <t>.PI ЛРК 008825.</t>
  </si>
  <si>
    <t>.04.01.2019</t>
  </si>
  <si>
    <t>53,53,3,56,</t>
  </si>
  <si>
    <t>.PI ЛРК 008826.</t>
  </si>
  <si>
    <t>74,8,42,50,50,</t>
  </si>
  <si>
    <t>.PI ЛРК 008827.</t>
  </si>
  <si>
    <t>8,24,32,32,32,42,52,</t>
  </si>
  <si>
    <t>.PI ЛРК 008828.</t>
  </si>
  <si>
    <t>4,4,32,32,32,32,33,33,47,</t>
  </si>
  <si>
    <t>.PI ЛРК 008829.</t>
  </si>
  <si>
    <t>36,36,36,39,50,</t>
  </si>
  <si>
    <t>.PI ЛРК 008830.</t>
  </si>
  <si>
    <t>29,29,17,5,3,17,45,</t>
  </si>
  <si>
    <t>.PI ЛРК 008831.</t>
  </si>
  <si>
    <t>.09.01.2019</t>
  </si>
  <si>
    <t>Сепангородське</t>
  </si>
  <si>
    <t>3,11,17,24,</t>
  </si>
  <si>
    <t>.PI ЛРК 008832.</t>
  </si>
  <si>
    <t>41,21,20,41,</t>
  </si>
  <si>
    <t>.PI ЛРК 008833.</t>
  </si>
  <si>
    <t>30,13,13,</t>
  </si>
  <si>
    <t>.PI ЛРК 008834.</t>
  </si>
  <si>
    <t>.09.01.2019.</t>
  </si>
  <si>
    <t>13,13,8,10,14,</t>
  </si>
  <si>
    <t>.PI ЛРК 008835.</t>
  </si>
  <si>
    <t>36,32,29,10,6,6,6,6,</t>
  </si>
  <si>
    <t>.PI ЛРК 008836.</t>
  </si>
  <si>
    <t>56,34,</t>
  </si>
  <si>
    <t>.PI ЛРК 008846.</t>
  </si>
  <si>
    <t>44,27,30,7,</t>
  </si>
  <si>
    <t>.PI ЛРК 008844.</t>
  </si>
  <si>
    <t>.PI ЛРК 008845.</t>
  </si>
  <si>
    <t>52,57,57,58,86,86,87,</t>
  </si>
  <si>
    <t>Директор ДП "Володимирецький лісгосп" ………………………. В.В. Аврамишин</t>
  </si>
  <si>
    <t>Цепецвицьке</t>
  </si>
  <si>
    <t>.PI ЛРК 008847</t>
  </si>
  <si>
    <t>.PI ЛРК 008849</t>
  </si>
  <si>
    <t>.PI ЛРК 008850</t>
  </si>
  <si>
    <t>.PI ЛРК 008852</t>
  </si>
  <si>
    <t>07.02.2019.</t>
  </si>
  <si>
    <t>14,28,32,</t>
  </si>
  <si>
    <t>13.02.2019.</t>
  </si>
  <si>
    <t>17,17,33,18,</t>
  </si>
  <si>
    <t>53,32,</t>
  </si>
  <si>
    <t>15.02.2019.</t>
  </si>
  <si>
    <t>.PI ЛРК 008848.</t>
  </si>
  <si>
    <t>45,14,14,</t>
  </si>
  <si>
    <t>.PI ЛРК 008853.</t>
  </si>
  <si>
    <t>6,7,15,15,15,15,11,13</t>
  </si>
  <si>
    <t>.PI ЛРК 008854.</t>
  </si>
  <si>
    <t>16,16,</t>
  </si>
  <si>
    <t>.PI ЛРК 008855.</t>
  </si>
  <si>
    <t>39,39,40,40,</t>
  </si>
  <si>
    <t>.PI ЛРК 008856.</t>
  </si>
  <si>
    <t>.PI ЛРК 008857.</t>
  </si>
  <si>
    <t>.PI ЛРК 008858.</t>
  </si>
  <si>
    <t>.PI ЛРК 008859.</t>
  </si>
  <si>
    <t>76,76,76,77,77,77,77,85</t>
  </si>
  <si>
    <t>.PI ЛРК 008860.</t>
  </si>
  <si>
    <t>42,26,27,59,</t>
  </si>
  <si>
    <t>.PI ЛРК 008861.</t>
  </si>
  <si>
    <t>14,14,</t>
  </si>
  <si>
    <t>.PI ЛРК 008862.</t>
  </si>
  <si>
    <t>.PI ЛРК 008863.</t>
  </si>
  <si>
    <t>13,13,12,</t>
  </si>
  <si>
    <t>.PI ЛРК 008865.</t>
  </si>
  <si>
    <t>.PI ЛРК 008866.</t>
  </si>
  <si>
    <t>.PI ЛРК 008867</t>
  </si>
  <si>
    <t>06.03.2019.</t>
  </si>
  <si>
    <t>26,41,</t>
  </si>
  <si>
    <t>.PI ЛРК 008868</t>
  </si>
  <si>
    <t>44,59,</t>
  </si>
  <si>
    <t>.PI ЛРК 008869</t>
  </si>
  <si>
    <t>28,28,28,</t>
  </si>
  <si>
    <t>.PI ЛРК 008870</t>
  </si>
  <si>
    <t>.PI ЛРК 008871</t>
  </si>
  <si>
    <t>.PI ЛРК 008872.</t>
  </si>
  <si>
    <t>.11.03.2019.</t>
  </si>
  <si>
    <t>6,9,7,36,17,52,45</t>
  </si>
  <si>
    <t>66,4,33,7,33,27,51,51,44,44,44</t>
  </si>
  <si>
    <t>.PI ЛРК 008874.</t>
  </si>
  <si>
    <t>.PI ЛРК 008873.</t>
  </si>
  <si>
    <t>24,50,80,74,</t>
  </si>
  <si>
    <t>.PI ЛРК 008875.</t>
  </si>
  <si>
    <t>.PI ЛРК 008876.</t>
  </si>
  <si>
    <t>29,28,20,17,4,13,17,7,</t>
  </si>
  <si>
    <t>.PI ЛРК 008877.</t>
  </si>
  <si>
    <t>.12.03.2019.</t>
  </si>
  <si>
    <t>21,21,40,40,32,25,42,14,33,</t>
  </si>
  <si>
    <t>.PI ЛРК 008878.</t>
  </si>
  <si>
    <t>22,40,22,25,40,22,</t>
  </si>
  <si>
    <t>.PI ЛРК 008879.</t>
  </si>
  <si>
    <t>5,6,7,7,60,60,60,61,82,86,</t>
  </si>
  <si>
    <t>.PI ЛРК 008880.</t>
  </si>
  <si>
    <t>5,5,83,</t>
  </si>
  <si>
    <t>.PI ЛРК 008881.</t>
  </si>
  <si>
    <t>.PI ЛРК 008882.</t>
  </si>
  <si>
    <t>.PI ЛРК 008883.</t>
  </si>
  <si>
    <t>53,56,36,49,54,56,56,21,35,3</t>
  </si>
  <si>
    <t>.PI ЛРК 008884.</t>
  </si>
  <si>
    <t>54,42,15,6,59,</t>
  </si>
  <si>
    <t>.PI ЛРК 008885.</t>
  </si>
  <si>
    <t>13,14,12,13,14,14,</t>
  </si>
  <si>
    <t>.PI ЛРК 008886.</t>
  </si>
  <si>
    <t>34,34,33,33,</t>
  </si>
  <si>
    <t>.PI ЛРК 008887.</t>
  </si>
  <si>
    <t>15,13,12,14,13,38,18,3,26,17,</t>
  </si>
  <si>
    <t>.PI ЛРК 008888.</t>
  </si>
  <si>
    <t>3,3,</t>
  </si>
  <si>
    <t>.PI ЛРК 008889.</t>
  </si>
  <si>
    <t>.PI ЛРК 008890.</t>
  </si>
  <si>
    <t>30,49,23,39,8,46,60,52,29,10</t>
  </si>
  <si>
    <t>34,48,47,42,42,</t>
  </si>
  <si>
    <t>14,15,65,</t>
  </si>
  <si>
    <t>.PI ЛРК 008891.</t>
  </si>
  <si>
    <t>23,23,</t>
  </si>
  <si>
    <t>.PI ЛРК 008892</t>
  </si>
  <si>
    <t>18,21,41,63,36,</t>
  </si>
  <si>
    <t>.PI ЛРК 008893</t>
  </si>
  <si>
    <t>12.04.2019.</t>
  </si>
  <si>
    <t>21,36,37,41,73</t>
  </si>
  <si>
    <t>.PI ЛРК 008894</t>
  </si>
  <si>
    <t>3,2,</t>
  </si>
  <si>
    <t>.PI ЛРК 008895</t>
  </si>
  <si>
    <t>6,9,27,55,55,</t>
  </si>
  <si>
    <t>.PI ЛРК 008896</t>
  </si>
  <si>
    <t>19,27,44,</t>
  </si>
  <si>
    <t>.PI ЛРК 008897</t>
  </si>
  <si>
    <t>11,13,15,18,</t>
  </si>
  <si>
    <t>.PI ЛРК 008898</t>
  </si>
  <si>
    <t>14,25,25,41,</t>
  </si>
  <si>
    <t>.PI ЛРК 008899</t>
  </si>
  <si>
    <t>3,6,8,12,38,54,55</t>
  </si>
  <si>
    <t>Освітлення</t>
  </si>
  <si>
    <t>ОСВ  Вибірковий</t>
  </si>
  <si>
    <t>42,18,51,</t>
  </si>
  <si>
    <t>Прочищення</t>
  </si>
  <si>
    <t>.PI ЛРК 008900.</t>
  </si>
  <si>
    <t>.PI ЛРК 008901.</t>
  </si>
  <si>
    <t>ПРЧ  Вибірковий</t>
  </si>
  <si>
    <t>53,58,17,40,57</t>
  </si>
  <si>
    <t>.PI ЛРК 008902.</t>
  </si>
  <si>
    <t>.PI ЛРК 008903.</t>
  </si>
  <si>
    <t>.PI ЛРК 008904.</t>
  </si>
  <si>
    <t>35,55,38,33,</t>
  </si>
  <si>
    <t>.PI ЛРК 008905.</t>
  </si>
  <si>
    <t>33,55,17,18,18,</t>
  </si>
  <si>
    <t>.PI ЛРК 008906.</t>
  </si>
  <si>
    <t>41,43,43,59,60,66,66,70,77,78,</t>
  </si>
  <si>
    <t>.PI ЛРК 008907.</t>
  </si>
  <si>
    <t>.PI ЛРК 008908.</t>
  </si>
  <si>
    <t>9,9,</t>
  </si>
  <si>
    <t>.PI ЛРК 008909.</t>
  </si>
  <si>
    <t>.PI ЛРК 008910.</t>
  </si>
  <si>
    <t>16,23,</t>
  </si>
  <si>
    <t>.PI ЛРК 008911.</t>
  </si>
  <si>
    <t>26,49,14,31,31,</t>
  </si>
  <si>
    <t>.PI ЛРК 008912</t>
  </si>
  <si>
    <t>.PI ЛРК 008913</t>
  </si>
  <si>
    <t>07.05.2019.</t>
  </si>
  <si>
    <t>.PI ЛРК 008914.</t>
  </si>
  <si>
    <t>08.05.2019.</t>
  </si>
  <si>
    <t>60,21,</t>
  </si>
  <si>
    <t>.PI ЛРК 008915.</t>
  </si>
  <si>
    <t>62,62,62,4,</t>
  </si>
  <si>
    <t>.PI ЛРК 008916.</t>
  </si>
  <si>
    <t>55,53,57,</t>
  </si>
  <si>
    <t>.PI ЛРК 008917.</t>
  </si>
  <si>
    <t>17,18,20,</t>
  </si>
  <si>
    <t>.PI ЛРК 008918.</t>
  </si>
  <si>
    <t>18,11,11,21,</t>
  </si>
  <si>
    <t>.PI ЛРК 008919.</t>
  </si>
  <si>
    <t>.08.05.2019</t>
  </si>
  <si>
    <t>45,49,</t>
  </si>
  <si>
    <t>.PI ЛРК 008920.</t>
  </si>
  <si>
    <t>10.05.2019.</t>
  </si>
  <si>
    <t>43,43,29,53,25,40,15,52</t>
  </si>
  <si>
    <t>.PI ЛРК 008921.</t>
  </si>
  <si>
    <t>41,68,11,</t>
  </si>
  <si>
    <t>.PI ЛРК 008922.</t>
  </si>
  <si>
    <t>38,38,40,</t>
  </si>
  <si>
    <t>.PI ЛРК 008923.</t>
  </si>
  <si>
    <t>4,3,</t>
  </si>
  <si>
    <t>.PI ЛРК 008924.</t>
  </si>
  <si>
    <t>42,42,</t>
  </si>
  <si>
    <t>.PI ЛРК 008925.</t>
  </si>
  <si>
    <t>6,33,33,33,</t>
  </si>
  <si>
    <t>.PI ЛРК 008926.</t>
  </si>
  <si>
    <t>13,14,14,14,33,</t>
  </si>
  <si>
    <t>.PI ЛРК 008927.</t>
  </si>
  <si>
    <t>7,10,14,</t>
  </si>
  <si>
    <t>.PI ЛРК 008928</t>
  </si>
  <si>
    <t>23.05.2019.</t>
  </si>
  <si>
    <t>.PI ЛРК 008929.</t>
  </si>
  <si>
    <t>27.05.2019.</t>
  </si>
  <si>
    <t>.PI ЛРК 008930.</t>
  </si>
  <si>
    <t>Інші заходи, не повязані з веденням лісового господарства</t>
  </si>
  <si>
    <t>.PI ЛРК 008931.</t>
  </si>
  <si>
    <t xml:space="preserve">  Вибірковий</t>
  </si>
  <si>
    <t>40,40,40,40,47,58,58,72,81,</t>
  </si>
  <si>
    <t>.PI ЛРК 008933.</t>
  </si>
  <si>
    <t>53,57,51,34,</t>
  </si>
  <si>
    <t>Інші неповязані з ведення лісового господарства</t>
  </si>
  <si>
    <t>.PI ЛРК 008934.</t>
  </si>
  <si>
    <t>10.06.2019.</t>
  </si>
  <si>
    <t>20,17,6,21,</t>
  </si>
  <si>
    <t>.PI ЛРК 008935.</t>
  </si>
  <si>
    <t>2,3,</t>
  </si>
  <si>
    <t>40,48,</t>
  </si>
  <si>
    <t>.PI ЛРК 008937.</t>
  </si>
  <si>
    <t>.PI ЛРК 008936.</t>
  </si>
  <si>
    <t>19,51,</t>
  </si>
  <si>
    <t>.PI ЛРК 008938.</t>
  </si>
  <si>
    <t>18,73,73,</t>
  </si>
  <si>
    <t>.PI ЛРК 008939.</t>
  </si>
  <si>
    <t>11,29,29,</t>
  </si>
  <si>
    <t>.PI ЛРК 008940.</t>
  </si>
  <si>
    <t>.PI ЛРК 008941.</t>
  </si>
  <si>
    <t>.PI ЛРК 008942.</t>
  </si>
  <si>
    <t>.20.05.2019</t>
  </si>
  <si>
    <t>.20.05.2019.</t>
  </si>
  <si>
    <t>.19.05.2019.</t>
  </si>
  <si>
    <t>.PI ЛРК 008943.</t>
  </si>
  <si>
    <t>24,12,12,12</t>
  </si>
  <si>
    <t>.PI ЛРК 008944.</t>
  </si>
  <si>
    <t>20.06.2019.</t>
  </si>
  <si>
    <t>19,27,36,3</t>
  </si>
  <si>
    <t>.PI ЛРК 008945.</t>
  </si>
  <si>
    <t>10,28,</t>
  </si>
  <si>
    <t>.PI ЛРК 008946.</t>
  </si>
  <si>
    <t>19,38,19,36,13,39,</t>
  </si>
  <si>
    <t>.PI ЛРК 008947.</t>
  </si>
  <si>
    <t>15,11,</t>
  </si>
  <si>
    <t>.PI ЛРК 008948.</t>
  </si>
  <si>
    <t>18,13,</t>
  </si>
  <si>
    <t>.PI ЛРК 008949.</t>
  </si>
  <si>
    <t>12,12,12,</t>
  </si>
  <si>
    <t>.PI ЛРК 008950.</t>
  </si>
  <si>
    <t>.PI ЛРК 008951.</t>
  </si>
  <si>
    <t>18,22,</t>
  </si>
  <si>
    <t>.PI ЛРК 008952.</t>
  </si>
  <si>
    <t>20,40,13,</t>
  </si>
  <si>
    <t>.PI ЛРК 008953</t>
  </si>
  <si>
    <t>25.06.2019.</t>
  </si>
  <si>
    <t>.PI ЛРК 008954</t>
  </si>
  <si>
    <t>.PI ЛРК 008955</t>
  </si>
  <si>
    <t>.PI ЛРК 008956</t>
  </si>
  <si>
    <t>.PI ЛРК 008957.</t>
  </si>
  <si>
    <t>.PI ЛРК 008958.</t>
  </si>
  <si>
    <t>18,41,</t>
  </si>
  <si>
    <t>по ДП “ Володимирецький лісгосп ” станом на 01.08.2019 року</t>
  </si>
  <si>
    <t>.PI ЛРК 008959.</t>
  </si>
  <si>
    <t>28,29,</t>
  </si>
  <si>
    <t>.PI ЛРК 008960.</t>
  </si>
  <si>
    <t>14,15,20,20,23,24,53,58,</t>
  </si>
  <si>
    <t>.PI ЛРК 008961.</t>
  </si>
  <si>
    <t>Розчистка ЛЕП</t>
  </si>
  <si>
    <t>.PI ЛРК 008962.</t>
  </si>
  <si>
    <t>23,24,25,26,</t>
  </si>
  <si>
    <t>.PI ЛРК 008963.</t>
  </si>
  <si>
    <t>.PI ЛРК 008964.</t>
  </si>
  <si>
    <t>44,80,</t>
  </si>
  <si>
    <t>51,31,10</t>
  </si>
  <si>
    <t>.PI ЛРК 008970.</t>
  </si>
  <si>
    <t>6,7,13,17,17,31,45,</t>
  </si>
  <si>
    <t>.PI ЛРК 008971.</t>
  </si>
  <si>
    <t>5,14,31,</t>
  </si>
  <si>
    <t>.PI ЛРК 008972.</t>
  </si>
  <si>
    <t>.25.07.2019</t>
  </si>
  <si>
    <t>.25.07.2020</t>
  </si>
  <si>
    <t>.25.07.2021</t>
  </si>
  <si>
    <t>.25.07.2022</t>
  </si>
  <si>
    <t>.25.07.2023</t>
  </si>
  <si>
    <t>.25.07.2024</t>
  </si>
  <si>
    <t>.25.07.2025</t>
  </si>
  <si>
    <t>.25.07.2026</t>
  </si>
  <si>
    <t>.25.07.2027</t>
  </si>
  <si>
    <t>.25.07.2028</t>
  </si>
  <si>
    <t>.25.07.2029</t>
  </si>
  <si>
    <t>.25.07.2030</t>
  </si>
  <si>
    <t>.25.07.2031</t>
  </si>
  <si>
    <t>.25.07.2032</t>
  </si>
  <si>
    <t>.25.07.2033</t>
  </si>
  <si>
    <t>.25.07.2034</t>
  </si>
  <si>
    <t>.PI ЛРК 008973.</t>
  </si>
  <si>
    <t>.PI ЛРК 008974.</t>
  </si>
  <si>
    <t>20,18,31</t>
  </si>
  <si>
    <t>.PI ЛРК 008975.</t>
  </si>
  <si>
    <t>38,87,</t>
  </si>
  <si>
    <t>.PI ЛРК 008976.</t>
  </si>
  <si>
    <t>.PI ЛРК 008977.</t>
  </si>
  <si>
    <t>26,27,52</t>
  </si>
  <si>
    <t>.PI ЛРК 008978.</t>
  </si>
  <si>
    <t>40,56,56,55,45</t>
  </si>
  <si>
    <t>.PI ЛРК 008979.</t>
  </si>
  <si>
    <t>51,26,54,</t>
  </si>
  <si>
    <t>.PI ЛРК 008980.</t>
  </si>
  <si>
    <t>4,20,</t>
  </si>
  <si>
    <t>.PI ЛРК 008981.</t>
  </si>
  <si>
    <t>7,10,13,33,</t>
  </si>
  <si>
    <t>.PI ЛРК 008982.</t>
  </si>
  <si>
    <t>7,14,32,36,</t>
  </si>
  <si>
    <t>6,3,14,</t>
  </si>
  <si>
    <t>.PI ЛРК 008983.</t>
  </si>
  <si>
    <t>7,26,38,</t>
  </si>
  <si>
    <t>.PI ЛРК 008984.</t>
  </si>
  <si>
    <t>.PI ЛРК 008985.</t>
  </si>
  <si>
    <t>23,37,</t>
  </si>
  <si>
    <t>.PI ЛРК 008967</t>
  </si>
  <si>
    <t>24.07.2019.</t>
  </si>
  <si>
    <t>21,31,</t>
  </si>
  <si>
    <t>.PI ЛРК 008968</t>
  </si>
  <si>
    <t>37,25,</t>
  </si>
  <si>
    <t>.PI ЛРК 008969</t>
  </si>
  <si>
    <t>16,40,49,</t>
  </si>
  <si>
    <t>Розчищення ЛЕП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</si>
</sst>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2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9" fontId="1" fillId="0" borderId="0" applyFill="0" applyBorder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justify" vertical="center" wrapText="1"/>
    </xf>
    <xf numFmtId="14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6"/>
  <sheetViews>
    <sheetView tabSelected="1" zoomScale="90" zoomScaleNormal="90" zoomScalePageLayoutView="0" workbookViewId="0" topLeftCell="A4">
      <pane ySplit="1605" topLeftCell="BM1" activePane="bottomLeft" state="split"/>
      <selection pane="topLeft" activeCell="E4" sqref="E4"/>
      <selection pane="bottomLeft" activeCell="I12" sqref="I12"/>
    </sheetView>
  </sheetViews>
  <sheetFormatPr defaultColWidth="9.00390625" defaultRowHeight="12.75"/>
  <cols>
    <col min="1" max="1" width="5.00390625" style="0" customWidth="1"/>
    <col min="2" max="2" width="15.625" style="0" customWidth="1"/>
    <col min="3" max="3" width="11.25390625" style="0" customWidth="1"/>
    <col min="4" max="4" width="17.375" style="0" customWidth="1"/>
    <col min="5" max="5" width="25.125" style="0" customWidth="1"/>
    <col min="6" max="6" width="27.25390625" style="0" customWidth="1"/>
    <col min="7" max="7" width="13.375" style="0" customWidth="1"/>
    <col min="8" max="8" width="10.625" style="0" customWidth="1"/>
    <col min="9" max="9" width="10.375" style="0" customWidth="1"/>
  </cols>
  <sheetData>
    <row r="1" spans="1:9" ht="12.7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4" t="s">
        <v>354</v>
      </c>
      <c r="B2" s="24"/>
      <c r="C2" s="24"/>
      <c r="D2" s="24"/>
      <c r="E2" s="24"/>
      <c r="F2" s="24"/>
      <c r="G2" s="24"/>
      <c r="H2" s="24"/>
      <c r="I2" s="24"/>
    </row>
    <row r="3" spans="1:9" ht="13.5" thickBot="1">
      <c r="A3" s="5"/>
      <c r="B3" s="5"/>
      <c r="C3" s="5"/>
      <c r="D3" s="5"/>
      <c r="E3" s="5"/>
      <c r="F3" s="5"/>
      <c r="G3" s="5"/>
      <c r="H3" s="26" t="s">
        <v>27</v>
      </c>
      <c r="I3" s="2"/>
    </row>
    <row r="4" spans="1:9" ht="51">
      <c r="A4" s="5" t="s">
        <v>1</v>
      </c>
      <c r="B4" s="6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27"/>
      <c r="I4" s="7" t="s">
        <v>26</v>
      </c>
    </row>
    <row r="5" spans="1:9" ht="12.75">
      <c r="A5" s="25" t="s">
        <v>8</v>
      </c>
      <c r="B5" s="25"/>
      <c r="C5" s="25"/>
      <c r="D5" s="25"/>
      <c r="E5" s="4" t="s">
        <v>9</v>
      </c>
      <c r="F5" s="28"/>
      <c r="G5" s="10">
        <f>G60</f>
        <v>107.8</v>
      </c>
      <c r="H5" s="10">
        <f>H60</f>
        <v>25882</v>
      </c>
      <c r="I5" s="13">
        <f>I60</f>
        <v>3840203</v>
      </c>
    </row>
    <row r="6" spans="1:9" ht="12.75">
      <c r="A6" s="28"/>
      <c r="B6" s="28"/>
      <c r="C6" s="28"/>
      <c r="D6" s="28"/>
      <c r="E6" s="4" t="s">
        <v>10</v>
      </c>
      <c r="F6" s="29"/>
      <c r="G6" s="10">
        <f>G268</f>
        <v>52.89999999999999</v>
      </c>
      <c r="H6" s="10">
        <f>H268</f>
        <v>257</v>
      </c>
      <c r="I6" s="10">
        <v>0</v>
      </c>
    </row>
    <row r="7" spans="1:9" ht="12.75">
      <c r="A7" s="29"/>
      <c r="B7" s="29"/>
      <c r="C7" s="29"/>
      <c r="D7" s="29"/>
      <c r="E7" s="4" t="s">
        <v>11</v>
      </c>
      <c r="F7" s="29"/>
      <c r="G7" s="10">
        <f>G282</f>
        <v>70.8</v>
      </c>
      <c r="H7" s="10">
        <f>H282</f>
        <v>535</v>
      </c>
      <c r="I7" s="10">
        <v>0</v>
      </c>
    </row>
    <row r="8" spans="1:9" ht="12.75">
      <c r="A8" s="29"/>
      <c r="B8" s="29"/>
      <c r="C8" s="29"/>
      <c r="D8" s="29"/>
      <c r="E8" s="4" t="s">
        <v>12</v>
      </c>
      <c r="F8" s="29"/>
      <c r="G8" s="17">
        <f>G70</f>
        <v>74.30000000000001</v>
      </c>
      <c r="H8" s="10">
        <f>H70</f>
        <v>718</v>
      </c>
      <c r="I8" s="10">
        <f>I70</f>
        <v>151</v>
      </c>
    </row>
    <row r="9" spans="1:12" ht="12.75">
      <c r="A9" s="29"/>
      <c r="B9" s="29"/>
      <c r="C9" s="29"/>
      <c r="D9" s="29"/>
      <c r="E9" s="4" t="s">
        <v>13</v>
      </c>
      <c r="F9" s="29"/>
      <c r="G9" s="10">
        <f>G80</f>
        <v>50.4</v>
      </c>
      <c r="H9" s="10">
        <f>H80</f>
        <v>744</v>
      </c>
      <c r="I9" s="10">
        <f>I80</f>
        <v>38588</v>
      </c>
      <c r="K9" s="31">
        <f>I14+I13+I12+I11+I10+I9+I8+I7+I6+I5</f>
        <v>6619971</v>
      </c>
      <c r="L9" s="32"/>
    </row>
    <row r="10" spans="1:12" ht="12.75">
      <c r="A10" s="29"/>
      <c r="B10" s="29"/>
      <c r="C10" s="29"/>
      <c r="D10" s="29"/>
      <c r="E10" s="4" t="s">
        <v>14</v>
      </c>
      <c r="F10" s="29"/>
      <c r="G10" s="10">
        <f>G133</f>
        <v>313.8</v>
      </c>
      <c r="H10" s="10">
        <f>H133</f>
        <v>4189</v>
      </c>
      <c r="I10" s="10">
        <f>I133</f>
        <v>54011</v>
      </c>
      <c r="K10" s="33"/>
      <c r="L10" s="34"/>
    </row>
    <row r="11" spans="1:9" ht="12.75">
      <c r="A11" s="29"/>
      <c r="B11" s="29"/>
      <c r="C11" s="29"/>
      <c r="D11" s="29"/>
      <c r="E11" s="4" t="s">
        <v>15</v>
      </c>
      <c r="F11" s="29"/>
      <c r="G11" s="10">
        <f>G257</f>
        <v>153.50000000000003</v>
      </c>
      <c r="H11" s="10">
        <f>H257</f>
        <v>30131</v>
      </c>
      <c r="I11" s="10">
        <f>I257</f>
        <v>2686947</v>
      </c>
    </row>
    <row r="12" spans="1:12" ht="12.75">
      <c r="A12" s="29"/>
      <c r="B12" s="29"/>
      <c r="C12" s="29"/>
      <c r="D12" s="29"/>
      <c r="E12" s="18" t="s">
        <v>419</v>
      </c>
      <c r="F12" s="29"/>
      <c r="G12" s="10">
        <f>G287</f>
        <v>5.3</v>
      </c>
      <c r="H12" s="10">
        <f>H287</f>
        <v>58</v>
      </c>
      <c r="I12" s="10">
        <v>0</v>
      </c>
      <c r="K12" s="35">
        <f>I11+I10+I9+I8</f>
        <v>2779697</v>
      </c>
      <c r="L12" s="35"/>
    </row>
    <row r="13" spans="1:9" ht="25.5">
      <c r="A13" s="29"/>
      <c r="B13" s="29"/>
      <c r="C13" s="29"/>
      <c r="D13" s="29"/>
      <c r="E13" s="15" t="s">
        <v>38</v>
      </c>
      <c r="F13" s="29"/>
      <c r="G13" s="10">
        <f>G180</f>
        <v>0</v>
      </c>
      <c r="H13" s="10">
        <f>H180</f>
        <v>0</v>
      </c>
      <c r="I13" s="10">
        <f>I180</f>
        <v>0</v>
      </c>
    </row>
    <row r="14" spans="1:9" ht="25.5" customHeight="1">
      <c r="A14" s="30"/>
      <c r="B14" s="30"/>
      <c r="C14" s="30"/>
      <c r="D14" s="30"/>
      <c r="E14" s="14" t="s">
        <v>306</v>
      </c>
      <c r="F14" s="30"/>
      <c r="G14" s="10">
        <f>G285</f>
        <v>0.7</v>
      </c>
      <c r="H14" s="10">
        <f>H285</f>
        <v>22</v>
      </c>
      <c r="I14" s="10">
        <f>I285</f>
        <v>71</v>
      </c>
    </row>
    <row r="15" spans="1:9" ht="12.75">
      <c r="A15" s="25" t="s">
        <v>16</v>
      </c>
      <c r="B15" s="25"/>
      <c r="C15" s="25"/>
      <c r="D15" s="25"/>
      <c r="E15" s="25"/>
      <c r="F15" s="25"/>
      <c r="G15" s="5"/>
      <c r="H15" s="2"/>
      <c r="I15" s="2"/>
    </row>
    <row r="16" spans="1:9" ht="12.75">
      <c r="A16" s="24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2.75">
      <c r="A17" s="1">
        <v>1</v>
      </c>
      <c r="B17" s="8" t="s">
        <v>46</v>
      </c>
      <c r="C17" s="2" t="s">
        <v>47</v>
      </c>
      <c r="D17" s="3" t="s">
        <v>18</v>
      </c>
      <c r="E17" s="1" t="s">
        <v>44</v>
      </c>
      <c r="F17" s="18" t="s">
        <v>48</v>
      </c>
      <c r="G17" s="3">
        <v>6.6</v>
      </c>
      <c r="H17" s="3">
        <f>1489+75</f>
        <v>1564</v>
      </c>
      <c r="I17" s="3">
        <v>137477</v>
      </c>
    </row>
    <row r="18" spans="1:9" ht="12.75">
      <c r="A18" s="1">
        <v>2</v>
      </c>
      <c r="B18" s="8" t="s">
        <v>49</v>
      </c>
      <c r="C18" s="2" t="s">
        <v>47</v>
      </c>
      <c r="D18" s="3" t="s">
        <v>39</v>
      </c>
      <c r="E18" s="1" t="s">
        <v>44</v>
      </c>
      <c r="F18" s="1">
        <v>28</v>
      </c>
      <c r="G18" s="3">
        <v>1.3</v>
      </c>
      <c r="H18" s="3">
        <f>295+6</f>
        <v>301</v>
      </c>
      <c r="I18" s="3">
        <v>35470</v>
      </c>
    </row>
    <row r="19" spans="1:9" ht="12.75">
      <c r="A19" s="1">
        <v>3</v>
      </c>
      <c r="B19" s="8" t="s">
        <v>50</v>
      </c>
      <c r="C19" s="2" t="s">
        <v>47</v>
      </c>
      <c r="D19" s="3" t="s">
        <v>19</v>
      </c>
      <c r="E19" s="1" t="s">
        <v>44</v>
      </c>
      <c r="F19" s="18" t="s">
        <v>51</v>
      </c>
      <c r="G19" s="3">
        <v>0.8</v>
      </c>
      <c r="H19" s="3">
        <v>219</v>
      </c>
      <c r="I19" s="3">
        <v>48779</v>
      </c>
    </row>
    <row r="20" spans="1:9" ht="12.75">
      <c r="A20" s="1">
        <v>4</v>
      </c>
      <c r="B20" s="8" t="s">
        <v>52</v>
      </c>
      <c r="C20" s="2" t="s">
        <v>47</v>
      </c>
      <c r="D20" s="3" t="s">
        <v>20</v>
      </c>
      <c r="E20" s="1" t="s">
        <v>44</v>
      </c>
      <c r="F20" s="1" t="s">
        <v>53</v>
      </c>
      <c r="G20" s="3">
        <v>1.6</v>
      </c>
      <c r="H20" s="3">
        <f>336+7</f>
        <v>343</v>
      </c>
      <c r="I20" s="3">
        <v>35122</v>
      </c>
    </row>
    <row r="21" spans="1:9" ht="12.75">
      <c r="A21" s="1">
        <v>5</v>
      </c>
      <c r="B21" s="8" t="s">
        <v>54</v>
      </c>
      <c r="C21" s="2" t="s">
        <v>47</v>
      </c>
      <c r="D21" s="3" t="s">
        <v>21</v>
      </c>
      <c r="E21" s="1" t="s">
        <v>44</v>
      </c>
      <c r="F21" s="1" t="s">
        <v>55</v>
      </c>
      <c r="G21" s="3">
        <v>1.7</v>
      </c>
      <c r="H21" s="3">
        <f>499+13</f>
        <v>512</v>
      </c>
      <c r="I21" s="3">
        <v>81566</v>
      </c>
    </row>
    <row r="22" spans="1:9" ht="12.75">
      <c r="A22" s="1">
        <v>6</v>
      </c>
      <c r="B22" s="8" t="s">
        <v>56</v>
      </c>
      <c r="C22" s="2" t="s">
        <v>47</v>
      </c>
      <c r="D22" s="3" t="s">
        <v>22</v>
      </c>
      <c r="E22" s="1" t="s">
        <v>44</v>
      </c>
      <c r="F22" s="1" t="s">
        <v>57</v>
      </c>
      <c r="G22" s="3">
        <v>3.1</v>
      </c>
      <c r="H22" s="3">
        <f>223+8</f>
        <v>231</v>
      </c>
      <c r="I22" s="3">
        <v>16953</v>
      </c>
    </row>
    <row r="23" spans="1:9" ht="12.75">
      <c r="A23" s="1">
        <v>7</v>
      </c>
      <c r="B23" s="8" t="s">
        <v>58</v>
      </c>
      <c r="C23" s="2" t="s">
        <v>47</v>
      </c>
      <c r="D23" s="3" t="s">
        <v>23</v>
      </c>
      <c r="E23" s="1" t="s">
        <v>44</v>
      </c>
      <c r="F23" s="1">
        <v>13</v>
      </c>
      <c r="G23" s="3">
        <v>0.7</v>
      </c>
      <c r="H23" s="3">
        <v>183</v>
      </c>
      <c r="I23" s="3">
        <v>19772</v>
      </c>
    </row>
    <row r="24" spans="1:9" ht="12.75">
      <c r="A24" s="1">
        <v>8</v>
      </c>
      <c r="B24" s="8" t="s">
        <v>59</v>
      </c>
      <c r="C24" s="2" t="s">
        <v>47</v>
      </c>
      <c r="D24" s="3" t="s">
        <v>24</v>
      </c>
      <c r="E24" s="1" t="s">
        <v>44</v>
      </c>
      <c r="F24" s="1" t="s">
        <v>60</v>
      </c>
      <c r="G24" s="3">
        <v>2.9</v>
      </c>
      <c r="H24" s="3">
        <f>761+38</f>
        <v>799</v>
      </c>
      <c r="I24" s="3">
        <v>77652</v>
      </c>
    </row>
    <row r="25" spans="1:9" ht="12.75">
      <c r="A25" s="1">
        <v>9</v>
      </c>
      <c r="B25" s="8" t="s">
        <v>61</v>
      </c>
      <c r="C25" s="2" t="s">
        <v>47</v>
      </c>
      <c r="D25" s="3" t="s">
        <v>25</v>
      </c>
      <c r="E25" s="1" t="s">
        <v>44</v>
      </c>
      <c r="F25" s="1">
        <v>38</v>
      </c>
      <c r="G25" s="3">
        <v>1.7</v>
      </c>
      <c r="H25" s="3">
        <f>559+13</f>
        <v>572</v>
      </c>
      <c r="I25" s="3">
        <v>112832</v>
      </c>
    </row>
    <row r="26" spans="1:9" ht="12.75">
      <c r="A26" s="1">
        <v>10</v>
      </c>
      <c r="B26" s="8" t="s">
        <v>62</v>
      </c>
      <c r="C26" s="2" t="s">
        <v>63</v>
      </c>
      <c r="D26" s="3" t="s">
        <v>18</v>
      </c>
      <c r="E26" s="1" t="s">
        <v>44</v>
      </c>
      <c r="F26" s="1" t="s">
        <v>64</v>
      </c>
      <c r="G26" s="3">
        <v>2.4</v>
      </c>
      <c r="H26" s="3">
        <f>656+39</f>
        <v>695</v>
      </c>
      <c r="I26" s="3">
        <v>210588</v>
      </c>
    </row>
    <row r="27" spans="1:9" ht="12.75">
      <c r="A27" s="1">
        <v>11</v>
      </c>
      <c r="B27" s="8" t="s">
        <v>65</v>
      </c>
      <c r="C27" s="2" t="s">
        <v>63</v>
      </c>
      <c r="D27" s="3" t="s">
        <v>39</v>
      </c>
      <c r="E27" s="1" t="s">
        <v>44</v>
      </c>
      <c r="F27" s="1">
        <v>12</v>
      </c>
      <c r="G27" s="3">
        <v>1.5</v>
      </c>
      <c r="H27" s="3">
        <f>423+34</f>
        <v>457</v>
      </c>
      <c r="I27" s="3">
        <v>11451</v>
      </c>
    </row>
    <row r="28" spans="1:9" ht="12.75">
      <c r="A28" s="1">
        <v>12</v>
      </c>
      <c r="B28" s="8" t="s">
        <v>66</v>
      </c>
      <c r="C28" s="2" t="s">
        <v>63</v>
      </c>
      <c r="D28" s="3" t="s">
        <v>19</v>
      </c>
      <c r="E28" s="1" t="s">
        <v>44</v>
      </c>
      <c r="F28" s="1" t="s">
        <v>67</v>
      </c>
      <c r="G28" s="3">
        <v>3.2</v>
      </c>
      <c r="H28" s="3">
        <f>702+41</f>
        <v>743</v>
      </c>
      <c r="I28" s="3">
        <v>71688</v>
      </c>
    </row>
    <row r="29" spans="1:9" ht="12.75">
      <c r="A29" s="1">
        <v>13</v>
      </c>
      <c r="B29" s="8" t="s">
        <v>68</v>
      </c>
      <c r="C29" s="2" t="s">
        <v>63</v>
      </c>
      <c r="D29" s="3" t="s">
        <v>20</v>
      </c>
      <c r="E29" s="1" t="s">
        <v>44</v>
      </c>
      <c r="F29" s="1">
        <v>35</v>
      </c>
      <c r="G29" s="3">
        <v>1</v>
      </c>
      <c r="H29" s="3">
        <f>222+15</f>
        <v>237</v>
      </c>
      <c r="I29" s="3">
        <v>5271</v>
      </c>
    </row>
    <row r="30" spans="1:9" ht="12.75">
      <c r="A30" s="1">
        <v>14</v>
      </c>
      <c r="B30" s="8" t="s">
        <v>69</v>
      </c>
      <c r="C30" s="2" t="s">
        <v>63</v>
      </c>
      <c r="D30" s="3" t="s">
        <v>24</v>
      </c>
      <c r="E30" s="1" t="s">
        <v>44</v>
      </c>
      <c r="F30" s="1" t="s">
        <v>70</v>
      </c>
      <c r="G30" s="3">
        <v>6.7</v>
      </c>
      <c r="H30" s="3">
        <f>1855+141</f>
        <v>1996</v>
      </c>
      <c r="I30" s="3">
        <v>89516</v>
      </c>
    </row>
    <row r="31" spans="1:9" ht="12.75">
      <c r="A31" s="1">
        <v>15</v>
      </c>
      <c r="B31" s="8" t="s">
        <v>71</v>
      </c>
      <c r="C31" s="2" t="s">
        <v>63</v>
      </c>
      <c r="D31" s="3" t="s">
        <v>25</v>
      </c>
      <c r="E31" s="1" t="s">
        <v>44</v>
      </c>
      <c r="F31" s="1">
        <v>66</v>
      </c>
      <c r="G31" s="3">
        <v>1.5</v>
      </c>
      <c r="H31" s="3">
        <f>459+34</f>
        <v>493</v>
      </c>
      <c r="I31" s="3">
        <v>18934</v>
      </c>
    </row>
    <row r="32" spans="1:9" ht="12.75">
      <c r="A32" s="1">
        <v>16</v>
      </c>
      <c r="B32" s="8" t="s">
        <v>72</v>
      </c>
      <c r="C32" s="2" t="s">
        <v>63</v>
      </c>
      <c r="D32" s="3" t="s">
        <v>19</v>
      </c>
      <c r="E32" s="1" t="s">
        <v>44</v>
      </c>
      <c r="F32" s="1">
        <v>18</v>
      </c>
      <c r="G32" s="3">
        <v>0.3</v>
      </c>
      <c r="H32" s="3">
        <v>73</v>
      </c>
      <c r="I32" s="3">
        <v>9617</v>
      </c>
    </row>
    <row r="33" spans="1:9" ht="12.75">
      <c r="A33" s="1">
        <v>17</v>
      </c>
      <c r="B33" s="8" t="s">
        <v>139</v>
      </c>
      <c r="C33" s="2" t="s">
        <v>143</v>
      </c>
      <c r="D33" s="3" t="s">
        <v>39</v>
      </c>
      <c r="E33" s="1" t="s">
        <v>44</v>
      </c>
      <c r="F33" s="1" t="s">
        <v>144</v>
      </c>
      <c r="G33" s="3">
        <v>3.4</v>
      </c>
      <c r="H33" s="3">
        <f>626+16</f>
        <v>642</v>
      </c>
      <c r="I33" s="3">
        <v>58824</v>
      </c>
    </row>
    <row r="34" spans="1:9" ht="12.75">
      <c r="A34" s="1">
        <v>18</v>
      </c>
      <c r="B34" s="8" t="s">
        <v>140</v>
      </c>
      <c r="C34" s="2" t="s">
        <v>145</v>
      </c>
      <c r="D34" s="3" t="s">
        <v>21</v>
      </c>
      <c r="E34" s="1" t="s">
        <v>44</v>
      </c>
      <c r="F34" s="1" t="s">
        <v>146</v>
      </c>
      <c r="G34" s="3">
        <v>2.9</v>
      </c>
      <c r="H34" s="3">
        <f>760+19</f>
        <v>779</v>
      </c>
      <c r="I34" s="3">
        <v>99200</v>
      </c>
    </row>
    <row r="35" spans="1:9" ht="12.75">
      <c r="A35" s="1">
        <v>19</v>
      </c>
      <c r="B35" s="8" t="s">
        <v>141</v>
      </c>
      <c r="C35" s="2" t="s">
        <v>145</v>
      </c>
      <c r="D35" s="3" t="s">
        <v>25</v>
      </c>
      <c r="E35" s="1" t="s">
        <v>44</v>
      </c>
      <c r="F35" s="1" t="s">
        <v>147</v>
      </c>
      <c r="G35" s="3">
        <v>1.9</v>
      </c>
      <c r="H35" s="3">
        <f>515+14</f>
        <v>529</v>
      </c>
      <c r="I35" s="3">
        <v>138626</v>
      </c>
    </row>
    <row r="36" spans="1:9" ht="12.75">
      <c r="A36" s="1">
        <v>20</v>
      </c>
      <c r="B36" s="8" t="s">
        <v>142</v>
      </c>
      <c r="C36" s="2" t="s">
        <v>148</v>
      </c>
      <c r="D36" s="3" t="s">
        <v>18</v>
      </c>
      <c r="E36" s="1" t="s">
        <v>44</v>
      </c>
      <c r="F36" s="1">
        <v>10.63</v>
      </c>
      <c r="G36" s="3">
        <v>4.3</v>
      </c>
      <c r="H36" s="3">
        <f>1173+39</f>
        <v>1212</v>
      </c>
      <c r="I36" s="3">
        <v>281775</v>
      </c>
    </row>
    <row r="37" spans="1:9" ht="12.75">
      <c r="A37" s="1">
        <v>21</v>
      </c>
      <c r="B37" s="8" t="s">
        <v>171</v>
      </c>
      <c r="C37" s="2" t="s">
        <v>172</v>
      </c>
      <c r="D37" s="3" t="s">
        <v>18</v>
      </c>
      <c r="E37" s="1" t="s">
        <v>44</v>
      </c>
      <c r="F37" s="1" t="s">
        <v>173</v>
      </c>
      <c r="G37" s="3">
        <v>2.2</v>
      </c>
      <c r="H37" s="3">
        <f>496+12</f>
        <v>508</v>
      </c>
      <c r="I37" s="3">
        <v>136601</v>
      </c>
    </row>
    <row r="38" spans="1:9" ht="12.75">
      <c r="A38" s="1">
        <v>22</v>
      </c>
      <c r="B38" s="8" t="s">
        <v>174</v>
      </c>
      <c r="C38" s="2" t="s">
        <v>172</v>
      </c>
      <c r="D38" s="3" t="s">
        <v>20</v>
      </c>
      <c r="E38" s="1" t="s">
        <v>44</v>
      </c>
      <c r="F38" s="1" t="s">
        <v>175</v>
      </c>
      <c r="G38" s="3">
        <v>1.2</v>
      </c>
      <c r="H38" s="3">
        <f>247+6</f>
        <v>253</v>
      </c>
      <c r="I38" s="3">
        <v>30671</v>
      </c>
    </row>
    <row r="39" spans="1:9" ht="12.75">
      <c r="A39" s="1">
        <v>23</v>
      </c>
      <c r="B39" s="8" t="s">
        <v>176</v>
      </c>
      <c r="C39" s="2" t="s">
        <v>172</v>
      </c>
      <c r="D39" s="3" t="s">
        <v>39</v>
      </c>
      <c r="E39" s="1" t="s">
        <v>44</v>
      </c>
      <c r="F39" s="1" t="s">
        <v>177</v>
      </c>
      <c r="G39" s="3">
        <v>1.5</v>
      </c>
      <c r="H39" s="3">
        <f>269+5</f>
        <v>274</v>
      </c>
      <c r="I39" s="3">
        <v>19303</v>
      </c>
    </row>
    <row r="40" spans="1:9" ht="12.75">
      <c r="A40" s="1">
        <v>24</v>
      </c>
      <c r="B40" s="8" t="s">
        <v>178</v>
      </c>
      <c r="C40" s="2" t="s">
        <v>172</v>
      </c>
      <c r="D40" s="3" t="s">
        <v>23</v>
      </c>
      <c r="E40" s="1" t="s">
        <v>44</v>
      </c>
      <c r="F40" s="1">
        <v>36</v>
      </c>
      <c r="G40" s="3">
        <v>0.9</v>
      </c>
      <c r="H40" s="3">
        <v>86</v>
      </c>
      <c r="I40" s="3">
        <v>3325</v>
      </c>
    </row>
    <row r="41" spans="1:9" ht="12.75">
      <c r="A41" s="1">
        <v>25</v>
      </c>
      <c r="B41" s="8" t="s">
        <v>179</v>
      </c>
      <c r="C41" s="2" t="s">
        <v>172</v>
      </c>
      <c r="D41" s="3" t="s">
        <v>19</v>
      </c>
      <c r="E41" s="1" t="s">
        <v>44</v>
      </c>
      <c r="F41" s="1">
        <v>17</v>
      </c>
      <c r="G41" s="3">
        <v>0.1</v>
      </c>
      <c r="H41" s="3">
        <v>46</v>
      </c>
      <c r="I41" s="3">
        <v>2314</v>
      </c>
    </row>
    <row r="42" spans="1:9" ht="12.75">
      <c r="A42" s="1">
        <v>26</v>
      </c>
      <c r="B42" s="8" t="s">
        <v>220</v>
      </c>
      <c r="C42" s="2" t="s">
        <v>223</v>
      </c>
      <c r="D42" s="3" t="s">
        <v>18</v>
      </c>
      <c r="E42" s="1" t="s">
        <v>44</v>
      </c>
      <c r="F42" s="1" t="s">
        <v>221</v>
      </c>
      <c r="G42" s="3">
        <v>5.5</v>
      </c>
      <c r="H42" s="3">
        <f>1630+45</f>
        <v>1675</v>
      </c>
      <c r="I42" s="3">
        <v>471187</v>
      </c>
    </row>
    <row r="43" spans="1:9" ht="12.75">
      <c r="A43" s="1">
        <v>27</v>
      </c>
      <c r="B43" s="8" t="s">
        <v>222</v>
      </c>
      <c r="C43" s="2" t="s">
        <v>223</v>
      </c>
      <c r="D43" s="3" t="s">
        <v>19</v>
      </c>
      <c r="E43" s="1" t="s">
        <v>44</v>
      </c>
      <c r="F43" s="1" t="s">
        <v>224</v>
      </c>
      <c r="G43" s="3">
        <v>6.8</v>
      </c>
      <c r="H43" s="3">
        <f>1404+57</f>
        <v>1461</v>
      </c>
      <c r="I43" s="3">
        <v>240280</v>
      </c>
    </row>
    <row r="44" spans="1:9" ht="12.75">
      <c r="A44" s="1">
        <v>28</v>
      </c>
      <c r="B44" s="8" t="s">
        <v>225</v>
      </c>
      <c r="C44" s="2" t="s">
        <v>223</v>
      </c>
      <c r="D44" s="3" t="s">
        <v>20</v>
      </c>
      <c r="E44" s="1" t="s">
        <v>44</v>
      </c>
      <c r="F44" s="1" t="s">
        <v>226</v>
      </c>
      <c r="G44" s="3">
        <v>2.1</v>
      </c>
      <c r="H44" s="3">
        <f>299+5</f>
        <v>304</v>
      </c>
      <c r="I44" s="3">
        <v>32684</v>
      </c>
    </row>
    <row r="45" spans="1:9" ht="12.75">
      <c r="A45" s="1">
        <v>29</v>
      </c>
      <c r="B45" s="8" t="s">
        <v>227</v>
      </c>
      <c r="C45" s="2" t="s">
        <v>223</v>
      </c>
      <c r="D45" s="3" t="s">
        <v>21</v>
      </c>
      <c r="E45" s="1" t="s">
        <v>44</v>
      </c>
      <c r="F45" s="1" t="s">
        <v>228</v>
      </c>
      <c r="G45" s="3">
        <v>7.4</v>
      </c>
      <c r="H45" s="3">
        <f>1594+36</f>
        <v>1630</v>
      </c>
      <c r="I45" s="3">
        <v>236212</v>
      </c>
    </row>
    <row r="46" spans="1:9" ht="12.75">
      <c r="A46" s="1">
        <v>30</v>
      </c>
      <c r="B46" s="8" t="s">
        <v>229</v>
      </c>
      <c r="C46" s="2" t="s">
        <v>223</v>
      </c>
      <c r="D46" s="3" t="s">
        <v>22</v>
      </c>
      <c r="E46" s="1" t="s">
        <v>44</v>
      </c>
      <c r="F46" s="1" t="s">
        <v>230</v>
      </c>
      <c r="G46" s="3">
        <v>3.5</v>
      </c>
      <c r="H46" s="3">
        <f>518+16</f>
        <v>534</v>
      </c>
      <c r="I46" s="3">
        <v>43428</v>
      </c>
    </row>
    <row r="47" spans="1:9" ht="12.75">
      <c r="A47" s="1">
        <v>31</v>
      </c>
      <c r="B47" s="8" t="s">
        <v>231</v>
      </c>
      <c r="C47" s="2" t="s">
        <v>223</v>
      </c>
      <c r="D47" s="3" t="s">
        <v>23</v>
      </c>
      <c r="E47" s="1" t="s">
        <v>44</v>
      </c>
      <c r="F47" s="1" t="s">
        <v>232</v>
      </c>
      <c r="G47" s="3">
        <v>2.5</v>
      </c>
      <c r="H47" s="3">
        <f>586+22</f>
        <v>608</v>
      </c>
      <c r="I47" s="3">
        <f>41206</f>
        <v>41206</v>
      </c>
    </row>
    <row r="48" spans="1:9" ht="12.75">
      <c r="A48" s="1">
        <v>32</v>
      </c>
      <c r="B48" s="8" t="s">
        <v>233</v>
      </c>
      <c r="C48" s="2" t="s">
        <v>223</v>
      </c>
      <c r="D48" s="3" t="s">
        <v>24</v>
      </c>
      <c r="E48" s="1" t="s">
        <v>44</v>
      </c>
      <c r="F48" s="1" t="s">
        <v>234</v>
      </c>
      <c r="G48" s="3">
        <v>4</v>
      </c>
      <c r="H48" s="3">
        <f>1102+36</f>
        <v>1138</v>
      </c>
      <c r="I48" s="3">
        <f>150076</f>
        <v>150076</v>
      </c>
    </row>
    <row r="49" spans="1:9" ht="12.75">
      <c r="A49" s="1">
        <v>33</v>
      </c>
      <c r="B49" s="8" t="s">
        <v>235</v>
      </c>
      <c r="C49" s="2" t="s">
        <v>223</v>
      </c>
      <c r="D49" s="3" t="s">
        <v>25</v>
      </c>
      <c r="E49" s="1" t="s">
        <v>44</v>
      </c>
      <c r="F49" s="1" t="s">
        <v>236</v>
      </c>
      <c r="G49" s="3">
        <v>7.2</v>
      </c>
      <c r="H49" s="3">
        <f>1791+51</f>
        <v>1842</v>
      </c>
      <c r="I49" s="3">
        <v>411234</v>
      </c>
    </row>
    <row r="50" spans="1:9" ht="12.75">
      <c r="A50" s="1">
        <v>34</v>
      </c>
      <c r="B50" s="8" t="s">
        <v>261</v>
      </c>
      <c r="C50" s="2" t="s">
        <v>263</v>
      </c>
      <c r="D50" s="3" t="s">
        <v>19</v>
      </c>
      <c r="E50" s="1" t="s">
        <v>44</v>
      </c>
      <c r="F50" s="1">
        <v>77</v>
      </c>
      <c r="G50" s="3">
        <v>2.2</v>
      </c>
      <c r="H50" s="3">
        <v>371</v>
      </c>
      <c r="I50" s="22">
        <v>26538</v>
      </c>
    </row>
    <row r="51" spans="1:9" ht="12.75">
      <c r="A51" s="1">
        <v>35</v>
      </c>
      <c r="B51" s="8" t="s">
        <v>262</v>
      </c>
      <c r="C51" s="2" t="s">
        <v>263</v>
      </c>
      <c r="D51" s="3" t="s">
        <v>25</v>
      </c>
      <c r="E51" s="1" t="s">
        <v>44</v>
      </c>
      <c r="F51" s="1">
        <v>55</v>
      </c>
      <c r="G51" s="3">
        <v>0.9</v>
      </c>
      <c r="H51" s="3">
        <f>138+7</f>
        <v>145</v>
      </c>
      <c r="I51" s="3">
        <v>13749</v>
      </c>
    </row>
    <row r="52" spans="1:9" ht="12.75">
      <c r="A52" s="1">
        <v>36</v>
      </c>
      <c r="B52" s="8" t="s">
        <v>295</v>
      </c>
      <c r="C52" s="2" t="s">
        <v>296</v>
      </c>
      <c r="D52" s="3" t="s">
        <v>39</v>
      </c>
      <c r="E52" s="1" t="s">
        <v>44</v>
      </c>
      <c r="F52" s="1">
        <v>17</v>
      </c>
      <c r="G52" s="3">
        <v>0.9</v>
      </c>
      <c r="H52" s="3">
        <f>197+11</f>
        <v>208</v>
      </c>
      <c r="I52" s="3">
        <v>3740</v>
      </c>
    </row>
    <row r="53" spans="1:9" ht="12.75">
      <c r="A53" s="1">
        <v>37</v>
      </c>
      <c r="B53" s="8" t="s">
        <v>346</v>
      </c>
      <c r="C53" s="2" t="s">
        <v>347</v>
      </c>
      <c r="D53" s="3" t="s">
        <v>18</v>
      </c>
      <c r="E53" s="1" t="s">
        <v>44</v>
      </c>
      <c r="F53" s="1">
        <v>24</v>
      </c>
      <c r="G53" s="3">
        <v>0.3</v>
      </c>
      <c r="H53" s="3">
        <f>94+8</f>
        <v>102</v>
      </c>
      <c r="I53" s="3">
        <v>57623</v>
      </c>
    </row>
    <row r="54" spans="1:9" ht="12.75">
      <c r="A54" s="1">
        <v>38</v>
      </c>
      <c r="B54" s="8" t="s">
        <v>348</v>
      </c>
      <c r="C54" s="2" t="s">
        <v>347</v>
      </c>
      <c r="D54" s="3" t="s">
        <v>25</v>
      </c>
      <c r="E54" s="1" t="s">
        <v>44</v>
      </c>
      <c r="F54" s="1">
        <v>53</v>
      </c>
      <c r="G54" s="3">
        <v>1.1</v>
      </c>
      <c r="H54" s="3">
        <v>407</v>
      </c>
      <c r="I54" s="3">
        <v>124644</v>
      </c>
    </row>
    <row r="55" spans="1:9" ht="12.75">
      <c r="A55" s="1">
        <v>39</v>
      </c>
      <c r="B55" s="8" t="s">
        <v>349</v>
      </c>
      <c r="C55" s="2" t="s">
        <v>347</v>
      </c>
      <c r="D55" s="3" t="s">
        <v>39</v>
      </c>
      <c r="E55" s="1" t="s">
        <v>44</v>
      </c>
      <c r="F55" s="1">
        <v>14</v>
      </c>
      <c r="G55" s="3">
        <v>1.2</v>
      </c>
      <c r="H55" s="3">
        <v>136</v>
      </c>
      <c r="I55" s="3">
        <v>12184</v>
      </c>
    </row>
    <row r="56" spans="1:9" ht="12.75">
      <c r="A56" s="1">
        <v>40</v>
      </c>
      <c r="B56" s="8" t="s">
        <v>350</v>
      </c>
      <c r="C56" s="2" t="s">
        <v>347</v>
      </c>
      <c r="D56" s="3" t="s">
        <v>19</v>
      </c>
      <c r="E56" s="1" t="s">
        <v>44</v>
      </c>
      <c r="F56" s="1">
        <v>33</v>
      </c>
      <c r="G56" s="3">
        <v>0.8</v>
      </c>
      <c r="H56" s="3">
        <v>166</v>
      </c>
      <c r="I56" s="3">
        <v>19518</v>
      </c>
    </row>
    <row r="57" spans="1:9" ht="12.75">
      <c r="A57" s="1">
        <v>41</v>
      </c>
      <c r="B57" s="8" t="s">
        <v>412</v>
      </c>
      <c r="C57" s="2" t="s">
        <v>413</v>
      </c>
      <c r="D57" s="3" t="s">
        <v>39</v>
      </c>
      <c r="E57" s="1" t="s">
        <v>44</v>
      </c>
      <c r="F57" s="1" t="s">
        <v>414</v>
      </c>
      <c r="G57" s="3">
        <v>1.4</v>
      </c>
      <c r="H57" s="3">
        <f>264+6</f>
        <v>270</v>
      </c>
      <c r="I57" s="3">
        <v>25672</v>
      </c>
    </row>
    <row r="58" spans="1:9" ht="12.75">
      <c r="A58" s="1">
        <v>42</v>
      </c>
      <c r="B58" s="8" t="s">
        <v>415</v>
      </c>
      <c r="C58" s="2" t="s">
        <v>413</v>
      </c>
      <c r="D58" s="3" t="s">
        <v>24</v>
      </c>
      <c r="E58" s="1" t="s">
        <v>44</v>
      </c>
      <c r="F58" s="1" t="s">
        <v>416</v>
      </c>
      <c r="G58" s="3">
        <v>3.1</v>
      </c>
      <c r="H58" s="3">
        <f>879+25</f>
        <v>904</v>
      </c>
      <c r="I58" s="3">
        <v>153549</v>
      </c>
    </row>
    <row r="59" spans="1:9" ht="12.75">
      <c r="A59" s="1">
        <v>43</v>
      </c>
      <c r="B59" s="8" t="s">
        <v>417</v>
      </c>
      <c r="C59" s="2" t="s">
        <v>413</v>
      </c>
      <c r="D59" s="3" t="s">
        <v>138</v>
      </c>
      <c r="E59" s="1" t="s">
        <v>44</v>
      </c>
      <c r="F59" s="1" t="s">
        <v>418</v>
      </c>
      <c r="G59" s="3">
        <v>1.5</v>
      </c>
      <c r="H59" s="3">
        <v>234</v>
      </c>
      <c r="I59" s="3">
        <v>23352</v>
      </c>
    </row>
    <row r="60" spans="1:9" ht="12.75">
      <c r="A60" s="1" t="s">
        <v>40</v>
      </c>
      <c r="B60" s="1" t="s">
        <v>40</v>
      </c>
      <c r="C60" s="16" t="s">
        <v>40</v>
      </c>
      <c r="D60" s="3" t="s">
        <v>41</v>
      </c>
      <c r="E60" s="1" t="s">
        <v>40</v>
      </c>
      <c r="F60" s="1" t="s">
        <v>40</v>
      </c>
      <c r="G60" s="12">
        <f>SUM(G17:G59)</f>
        <v>107.8</v>
      </c>
      <c r="H60" s="12">
        <f>SUM(H17:H59)</f>
        <v>25882</v>
      </c>
      <c r="I60" s="12">
        <f>SUM(I17:I59)</f>
        <v>3840203</v>
      </c>
    </row>
    <row r="61" spans="1:9" ht="12.75">
      <c r="A61" s="24" t="s">
        <v>28</v>
      </c>
      <c r="B61" s="24"/>
      <c r="C61" s="24"/>
      <c r="D61" s="24"/>
      <c r="E61" s="24"/>
      <c r="F61" s="24"/>
      <c r="G61" s="24"/>
      <c r="H61" s="24"/>
      <c r="I61" s="24"/>
    </row>
    <row r="62" spans="1:9" ht="12.75">
      <c r="A62" s="8">
        <v>41</v>
      </c>
      <c r="B62" s="8" t="s">
        <v>73</v>
      </c>
      <c r="C62" s="9">
        <v>43467</v>
      </c>
      <c r="D62" s="3" t="s">
        <v>21</v>
      </c>
      <c r="E62" s="8" t="s">
        <v>29</v>
      </c>
      <c r="F62" s="1" t="s">
        <v>74</v>
      </c>
      <c r="G62" s="3">
        <v>15.1</v>
      </c>
      <c r="H62" s="3">
        <v>111</v>
      </c>
      <c r="I62" s="3">
        <v>151</v>
      </c>
    </row>
    <row r="63" spans="1:9" ht="12.75">
      <c r="A63" s="1">
        <v>42</v>
      </c>
      <c r="B63" s="8" t="s">
        <v>79</v>
      </c>
      <c r="C63" s="9">
        <v>43467</v>
      </c>
      <c r="D63" s="1" t="s">
        <v>19</v>
      </c>
      <c r="E63" s="8" t="s">
        <v>29</v>
      </c>
      <c r="F63" s="1" t="s">
        <v>75</v>
      </c>
      <c r="G63" s="11">
        <v>7.3</v>
      </c>
      <c r="H63" s="11">
        <v>133</v>
      </c>
      <c r="I63" s="1">
        <v>0</v>
      </c>
    </row>
    <row r="64" spans="1:9" ht="12.75">
      <c r="A64" s="8">
        <v>43</v>
      </c>
      <c r="B64" s="8" t="s">
        <v>80</v>
      </c>
      <c r="C64" s="9">
        <v>43467</v>
      </c>
      <c r="D64" s="1" t="s">
        <v>18</v>
      </c>
      <c r="E64" s="8" t="s">
        <v>29</v>
      </c>
      <c r="F64" s="1" t="s">
        <v>76</v>
      </c>
      <c r="G64" s="11">
        <v>9.4</v>
      </c>
      <c r="H64" s="11">
        <v>62</v>
      </c>
      <c r="I64" s="1">
        <v>0</v>
      </c>
    </row>
    <row r="65" spans="1:9" ht="12.75">
      <c r="A65" s="1">
        <v>44</v>
      </c>
      <c r="B65" s="8" t="s">
        <v>81</v>
      </c>
      <c r="C65" s="9">
        <v>43467</v>
      </c>
      <c r="D65" s="1" t="s">
        <v>22</v>
      </c>
      <c r="E65" s="8" t="s">
        <v>29</v>
      </c>
      <c r="F65" s="1" t="s">
        <v>77</v>
      </c>
      <c r="G65" s="11">
        <v>12.6</v>
      </c>
      <c r="H65" s="11">
        <v>76</v>
      </c>
      <c r="I65" s="1">
        <v>0</v>
      </c>
    </row>
    <row r="66" spans="1:9" ht="12.75">
      <c r="A66" s="8">
        <v>45</v>
      </c>
      <c r="B66" s="8" t="s">
        <v>86</v>
      </c>
      <c r="C66" s="9">
        <v>43468</v>
      </c>
      <c r="D66" s="1" t="s">
        <v>20</v>
      </c>
      <c r="E66" s="8" t="s">
        <v>29</v>
      </c>
      <c r="F66" s="1" t="s">
        <v>87</v>
      </c>
      <c r="G66" s="11">
        <v>10.3</v>
      </c>
      <c r="H66" s="11">
        <v>100</v>
      </c>
      <c r="I66" s="1">
        <v>0</v>
      </c>
    </row>
    <row r="67" spans="1:9" ht="12.75">
      <c r="A67" s="1">
        <v>46</v>
      </c>
      <c r="B67" s="8" t="s">
        <v>132</v>
      </c>
      <c r="C67" s="9">
        <v>43493</v>
      </c>
      <c r="D67" s="1" t="s">
        <v>25</v>
      </c>
      <c r="E67" s="8" t="s">
        <v>29</v>
      </c>
      <c r="F67" s="1" t="s">
        <v>133</v>
      </c>
      <c r="G67" s="11">
        <v>14.7</v>
      </c>
      <c r="H67" s="11">
        <v>189</v>
      </c>
      <c r="I67" s="1">
        <v>0</v>
      </c>
    </row>
    <row r="68" spans="1:9" ht="12.75">
      <c r="A68" s="8">
        <v>47</v>
      </c>
      <c r="B68" s="8" t="s">
        <v>170</v>
      </c>
      <c r="C68" s="9">
        <v>43524</v>
      </c>
      <c r="D68" s="1" t="s">
        <v>23</v>
      </c>
      <c r="E68" s="8" t="s">
        <v>29</v>
      </c>
      <c r="F68" s="1">
        <v>7</v>
      </c>
      <c r="G68" s="11">
        <v>0.9</v>
      </c>
      <c r="H68" s="11">
        <v>9</v>
      </c>
      <c r="I68" s="1">
        <v>0</v>
      </c>
    </row>
    <row r="69" spans="1:9" ht="12.75">
      <c r="A69" s="1">
        <v>48</v>
      </c>
      <c r="B69" s="8" t="s">
        <v>344</v>
      </c>
      <c r="C69" s="9">
        <v>43636</v>
      </c>
      <c r="D69" s="1" t="s">
        <v>39</v>
      </c>
      <c r="E69" s="8" t="s">
        <v>29</v>
      </c>
      <c r="F69" s="1" t="s">
        <v>345</v>
      </c>
      <c r="G69" s="11">
        <v>4</v>
      </c>
      <c r="H69" s="11">
        <v>38</v>
      </c>
      <c r="I69" s="1">
        <v>0</v>
      </c>
    </row>
    <row r="70" spans="1:9" ht="12.75">
      <c r="A70" s="1" t="s">
        <v>40</v>
      </c>
      <c r="B70" s="8" t="s">
        <v>42</v>
      </c>
      <c r="C70" s="9" t="s">
        <v>40</v>
      </c>
      <c r="D70" s="2" t="s">
        <v>40</v>
      </c>
      <c r="E70" s="8" t="s">
        <v>40</v>
      </c>
      <c r="F70" s="1" t="s">
        <v>40</v>
      </c>
      <c r="G70" s="10">
        <f>SUM(G62:G69)</f>
        <v>74.30000000000001</v>
      </c>
      <c r="H70" s="10">
        <f>SUM(H62:H69)</f>
        <v>718</v>
      </c>
      <c r="I70" s="10">
        <f>SUM(I62:I69)</f>
        <v>151</v>
      </c>
    </row>
    <row r="71" spans="1:9" ht="12.75">
      <c r="A71" s="24" t="s">
        <v>30</v>
      </c>
      <c r="B71" s="24"/>
      <c r="C71" s="24"/>
      <c r="D71" s="24"/>
      <c r="E71" s="24"/>
      <c r="F71" s="24"/>
      <c r="G71" s="24"/>
      <c r="H71" s="24"/>
      <c r="I71" s="24"/>
    </row>
    <row r="72" spans="1:9" ht="12.75">
      <c r="A72" s="1">
        <v>49</v>
      </c>
      <c r="B72" s="8" t="s">
        <v>78</v>
      </c>
      <c r="C72" s="9">
        <v>43467</v>
      </c>
      <c r="D72" s="2" t="s">
        <v>138</v>
      </c>
      <c r="E72" s="8" t="s">
        <v>31</v>
      </c>
      <c r="F72" s="1">
        <v>0.9</v>
      </c>
      <c r="G72" s="1">
        <v>0.9</v>
      </c>
      <c r="H72" s="1">
        <v>13</v>
      </c>
      <c r="I72" s="1">
        <v>261</v>
      </c>
    </row>
    <row r="73" spans="1:9" ht="12.75">
      <c r="A73" s="1">
        <v>50</v>
      </c>
      <c r="B73" s="8" t="s">
        <v>82</v>
      </c>
      <c r="C73" s="9">
        <v>43467</v>
      </c>
      <c r="D73" s="2" t="s">
        <v>22</v>
      </c>
      <c r="E73" s="8" t="s">
        <v>31</v>
      </c>
      <c r="F73" s="1" t="s">
        <v>83</v>
      </c>
      <c r="G73" s="1">
        <v>7</v>
      </c>
      <c r="H73" s="1">
        <v>67</v>
      </c>
      <c r="I73" s="1">
        <v>552</v>
      </c>
    </row>
    <row r="74" spans="1:9" ht="12.75">
      <c r="A74" s="1">
        <v>51</v>
      </c>
      <c r="B74" s="8" t="s">
        <v>84</v>
      </c>
      <c r="C74" s="9">
        <v>43467</v>
      </c>
      <c r="D74" s="2" t="s">
        <v>18</v>
      </c>
      <c r="E74" s="8" t="s">
        <v>31</v>
      </c>
      <c r="F74" s="1" t="s">
        <v>85</v>
      </c>
      <c r="G74" s="1">
        <v>13.6</v>
      </c>
      <c r="H74" s="1">
        <f>272+5</f>
        <v>277</v>
      </c>
      <c r="I74" s="1">
        <v>19033</v>
      </c>
    </row>
    <row r="75" spans="1:9" ht="12.75">
      <c r="A75" s="1">
        <v>52</v>
      </c>
      <c r="B75" s="8" t="s">
        <v>88</v>
      </c>
      <c r="C75" s="9">
        <v>43468</v>
      </c>
      <c r="D75" s="2" t="s">
        <v>21</v>
      </c>
      <c r="E75" s="8" t="s">
        <v>31</v>
      </c>
      <c r="F75" s="1" t="s">
        <v>89</v>
      </c>
      <c r="G75" s="1">
        <v>8.3</v>
      </c>
      <c r="H75" s="1">
        <v>99</v>
      </c>
      <c r="I75" s="1">
        <v>3664</v>
      </c>
    </row>
    <row r="76" spans="1:9" ht="12.75">
      <c r="A76" s="1">
        <v>53</v>
      </c>
      <c r="B76" s="8" t="s">
        <v>157</v>
      </c>
      <c r="C76" s="9">
        <v>43514</v>
      </c>
      <c r="D76" s="2" t="s">
        <v>18</v>
      </c>
      <c r="E76" s="8" t="s">
        <v>31</v>
      </c>
      <c r="F76" s="1">
        <v>42</v>
      </c>
      <c r="G76" s="10">
        <v>8.3</v>
      </c>
      <c r="H76" s="10">
        <v>89</v>
      </c>
      <c r="I76" s="10">
        <v>4353</v>
      </c>
    </row>
    <row r="77" spans="1:9" ht="12.75">
      <c r="A77" s="1">
        <v>54</v>
      </c>
      <c r="B77" s="8" t="s">
        <v>159</v>
      </c>
      <c r="C77" s="9">
        <v>43516</v>
      </c>
      <c r="D77" s="2" t="s">
        <v>24</v>
      </c>
      <c r="E77" s="8" t="s">
        <v>31</v>
      </c>
      <c r="F77" s="1">
        <v>41</v>
      </c>
      <c r="G77" s="10">
        <v>4.4</v>
      </c>
      <c r="H77" s="10">
        <v>80</v>
      </c>
      <c r="I77" s="10">
        <v>4629</v>
      </c>
    </row>
    <row r="78" spans="1:9" ht="12.75">
      <c r="A78" s="1">
        <v>55</v>
      </c>
      <c r="B78" s="8" t="s">
        <v>166</v>
      </c>
      <c r="C78" s="9">
        <v>43522</v>
      </c>
      <c r="D78" s="2" t="s">
        <v>24</v>
      </c>
      <c r="E78" s="8" t="s">
        <v>31</v>
      </c>
      <c r="F78" s="1">
        <v>10</v>
      </c>
      <c r="G78" s="10">
        <v>7.5</v>
      </c>
      <c r="H78" s="10">
        <v>115</v>
      </c>
      <c r="I78" s="10">
        <v>6085</v>
      </c>
    </row>
    <row r="79" spans="1:9" ht="12.75">
      <c r="A79" s="1">
        <v>56</v>
      </c>
      <c r="B79" s="8" t="s">
        <v>169</v>
      </c>
      <c r="C79" s="9">
        <v>43524</v>
      </c>
      <c r="D79" s="2" t="s">
        <v>23</v>
      </c>
      <c r="E79" s="8" t="s">
        <v>31</v>
      </c>
      <c r="F79" s="1">
        <v>7</v>
      </c>
      <c r="G79" s="10">
        <v>0.4</v>
      </c>
      <c r="H79" s="10">
        <v>4</v>
      </c>
      <c r="I79" s="10">
        <v>11</v>
      </c>
    </row>
    <row r="80" spans="1:9" ht="12.75">
      <c r="A80" s="1" t="s">
        <v>40</v>
      </c>
      <c r="B80" s="8" t="s">
        <v>42</v>
      </c>
      <c r="C80" s="9" t="s">
        <v>40</v>
      </c>
      <c r="D80" s="2" t="s">
        <v>40</v>
      </c>
      <c r="E80" s="8" t="s">
        <v>40</v>
      </c>
      <c r="F80" s="1" t="s">
        <v>40</v>
      </c>
      <c r="G80" s="10">
        <f>SUM(G72:G79)</f>
        <v>50.4</v>
      </c>
      <c r="H80" s="10">
        <f>SUM(H72:H79)</f>
        <v>744</v>
      </c>
      <c r="I80" s="10">
        <f>SUM(I72:I79)</f>
        <v>38588</v>
      </c>
    </row>
    <row r="81" spans="1:9" ht="12.75">
      <c r="A81" s="24" t="s">
        <v>32</v>
      </c>
      <c r="B81" s="24"/>
      <c r="C81" s="24"/>
      <c r="D81" s="24"/>
      <c r="E81" s="24"/>
      <c r="F81" s="24"/>
      <c r="G81" s="24"/>
      <c r="H81" s="24"/>
      <c r="I81" s="24"/>
    </row>
    <row r="82" spans="1:9" ht="12.75">
      <c r="A82" s="1">
        <v>57</v>
      </c>
      <c r="B82" s="8" t="s">
        <v>97</v>
      </c>
      <c r="C82" s="9">
        <v>43469</v>
      </c>
      <c r="D82" s="1" t="s">
        <v>25</v>
      </c>
      <c r="E82" s="1" t="s">
        <v>33</v>
      </c>
      <c r="F82" s="1" t="s">
        <v>99</v>
      </c>
      <c r="G82" s="8">
        <v>14</v>
      </c>
      <c r="H82" s="8">
        <v>43</v>
      </c>
      <c r="I82" s="8">
        <v>193</v>
      </c>
    </row>
    <row r="83" spans="1:9" ht="12.75">
      <c r="A83" s="1">
        <v>58</v>
      </c>
      <c r="B83" s="8" t="s">
        <v>130</v>
      </c>
      <c r="C83" s="9">
        <v>43483</v>
      </c>
      <c r="D83" s="1" t="s">
        <v>20</v>
      </c>
      <c r="E83" s="1" t="s">
        <v>33</v>
      </c>
      <c r="F83" s="1" t="s">
        <v>131</v>
      </c>
      <c r="G83" s="1">
        <v>3.3</v>
      </c>
      <c r="H83" s="1">
        <v>99</v>
      </c>
      <c r="I83" s="1">
        <v>1621</v>
      </c>
    </row>
    <row r="84" spans="1:9" ht="12.75">
      <c r="A84" s="1">
        <v>59</v>
      </c>
      <c r="B84" s="8" t="s">
        <v>134</v>
      </c>
      <c r="C84" s="9">
        <v>43493</v>
      </c>
      <c r="D84" s="1" t="s">
        <v>23</v>
      </c>
      <c r="E84" s="1" t="s">
        <v>33</v>
      </c>
      <c r="F84" s="1">
        <v>15</v>
      </c>
      <c r="G84" s="1">
        <v>3.5</v>
      </c>
      <c r="H84" s="1">
        <v>85</v>
      </c>
      <c r="I84" s="1">
        <v>572</v>
      </c>
    </row>
    <row r="85" spans="1:9" ht="12.75">
      <c r="A85" s="1">
        <v>60</v>
      </c>
      <c r="B85" s="8" t="s">
        <v>135</v>
      </c>
      <c r="C85" s="9">
        <v>43493</v>
      </c>
      <c r="D85" s="1" t="s">
        <v>19</v>
      </c>
      <c r="E85" s="1" t="s">
        <v>33</v>
      </c>
      <c r="F85" s="1" t="s">
        <v>136</v>
      </c>
      <c r="G85" s="1">
        <v>10</v>
      </c>
      <c r="H85" s="1">
        <v>179</v>
      </c>
      <c r="I85" s="1">
        <v>1613</v>
      </c>
    </row>
    <row r="86" spans="1:9" ht="12.75" hidden="1">
      <c r="A86" s="1">
        <v>61</v>
      </c>
      <c r="B86" s="8" t="s">
        <v>135</v>
      </c>
      <c r="C86" s="9">
        <v>43494</v>
      </c>
      <c r="D86" s="1"/>
      <c r="E86" s="1" t="s">
        <v>33</v>
      </c>
      <c r="F86" s="1"/>
      <c r="G86" s="1"/>
      <c r="H86" s="1"/>
      <c r="I86" s="1"/>
    </row>
    <row r="87" spans="1:9" ht="12.75" hidden="1">
      <c r="A87" s="1">
        <v>62</v>
      </c>
      <c r="B87" s="8" t="s">
        <v>135</v>
      </c>
      <c r="C87" s="9">
        <v>43495</v>
      </c>
      <c r="D87" s="1"/>
      <c r="E87" s="1" t="s">
        <v>33</v>
      </c>
      <c r="F87" s="1"/>
      <c r="G87" s="1"/>
      <c r="H87" s="1"/>
      <c r="I87" s="1"/>
    </row>
    <row r="88" spans="1:9" ht="12.75" hidden="1">
      <c r="A88" s="1">
        <v>63</v>
      </c>
      <c r="B88" s="8" t="s">
        <v>135</v>
      </c>
      <c r="C88" s="9">
        <v>43496</v>
      </c>
      <c r="D88" s="1"/>
      <c r="E88" s="1" t="s">
        <v>33</v>
      </c>
      <c r="F88" s="1"/>
      <c r="G88" s="1"/>
      <c r="H88" s="1"/>
      <c r="I88" s="1"/>
    </row>
    <row r="89" spans="1:9" ht="12.75" hidden="1">
      <c r="A89" s="1">
        <v>64</v>
      </c>
      <c r="B89" s="8" t="s">
        <v>135</v>
      </c>
      <c r="C89" s="9">
        <v>43497</v>
      </c>
      <c r="D89" s="1"/>
      <c r="E89" s="1" t="s">
        <v>33</v>
      </c>
      <c r="F89" s="1"/>
      <c r="G89" s="1"/>
      <c r="H89" s="1"/>
      <c r="I89" s="1"/>
    </row>
    <row r="90" spans="1:9" ht="12.75" hidden="1">
      <c r="A90" s="1">
        <v>65</v>
      </c>
      <c r="B90" s="8" t="s">
        <v>135</v>
      </c>
      <c r="C90" s="9">
        <v>43498</v>
      </c>
      <c r="D90" s="1"/>
      <c r="E90" s="1" t="s">
        <v>33</v>
      </c>
      <c r="F90" s="1"/>
      <c r="G90" s="1"/>
      <c r="H90" s="1"/>
      <c r="I90" s="1"/>
    </row>
    <row r="91" spans="1:9" ht="12.75" hidden="1">
      <c r="A91" s="1">
        <v>66</v>
      </c>
      <c r="B91" s="8" t="s">
        <v>135</v>
      </c>
      <c r="C91" s="9">
        <v>43499</v>
      </c>
      <c r="D91" s="1"/>
      <c r="E91" s="1" t="s">
        <v>33</v>
      </c>
      <c r="F91" s="1"/>
      <c r="G91" s="1"/>
      <c r="H91" s="1"/>
      <c r="I91" s="1"/>
    </row>
    <row r="92" spans="1:9" ht="12.75" hidden="1">
      <c r="A92" s="1">
        <v>67</v>
      </c>
      <c r="B92" s="8" t="s">
        <v>135</v>
      </c>
      <c r="C92" s="9">
        <v>43500</v>
      </c>
      <c r="D92" s="1"/>
      <c r="E92" s="1" t="s">
        <v>33</v>
      </c>
      <c r="F92" s="1"/>
      <c r="G92" s="1"/>
      <c r="H92" s="1"/>
      <c r="I92" s="1"/>
    </row>
    <row r="93" spans="1:9" ht="12.75" hidden="1">
      <c r="A93" s="1">
        <v>68</v>
      </c>
      <c r="B93" s="8" t="s">
        <v>135</v>
      </c>
      <c r="C93" s="9">
        <v>43501</v>
      </c>
      <c r="D93" s="1"/>
      <c r="E93" s="1" t="s">
        <v>33</v>
      </c>
      <c r="F93" s="1"/>
      <c r="G93" s="1"/>
      <c r="H93" s="1"/>
      <c r="I93" s="1"/>
    </row>
    <row r="94" spans="1:9" ht="12.75" hidden="1">
      <c r="A94" s="1">
        <v>69</v>
      </c>
      <c r="B94" s="8" t="s">
        <v>135</v>
      </c>
      <c r="C94" s="9">
        <v>43502</v>
      </c>
      <c r="D94" s="1"/>
      <c r="E94" s="1" t="s">
        <v>33</v>
      </c>
      <c r="F94" s="1"/>
      <c r="G94" s="1"/>
      <c r="H94" s="1"/>
      <c r="I94" s="1"/>
    </row>
    <row r="95" spans="1:9" ht="12.75" hidden="1">
      <c r="A95" s="1">
        <v>70</v>
      </c>
      <c r="B95" s="8" t="s">
        <v>135</v>
      </c>
      <c r="C95" s="9">
        <v>43503</v>
      </c>
      <c r="D95" s="1"/>
      <c r="E95" s="1" t="s">
        <v>33</v>
      </c>
      <c r="F95" s="1"/>
      <c r="G95" s="1"/>
      <c r="H95" s="1"/>
      <c r="I95" s="1"/>
    </row>
    <row r="96" spans="1:9" ht="12.75" hidden="1">
      <c r="A96" s="1">
        <v>71</v>
      </c>
      <c r="B96" s="8" t="s">
        <v>135</v>
      </c>
      <c r="C96" s="9">
        <v>43504</v>
      </c>
      <c r="D96" s="1"/>
      <c r="E96" s="1" t="s">
        <v>33</v>
      </c>
      <c r="F96" s="1"/>
      <c r="G96" s="1"/>
      <c r="H96" s="1"/>
      <c r="I96" s="1"/>
    </row>
    <row r="97" spans="1:9" ht="12.75" hidden="1">
      <c r="A97" s="1">
        <v>72</v>
      </c>
      <c r="B97" s="8" t="s">
        <v>135</v>
      </c>
      <c r="C97" s="9">
        <v>43505</v>
      </c>
      <c r="D97" s="1"/>
      <c r="E97" s="1" t="s">
        <v>33</v>
      </c>
      <c r="F97" s="1"/>
      <c r="G97" s="1"/>
      <c r="H97" s="1"/>
      <c r="I97" s="1"/>
    </row>
    <row r="98" spans="1:9" ht="12.75" hidden="1">
      <c r="A98" s="1">
        <v>73</v>
      </c>
      <c r="B98" s="8" t="s">
        <v>135</v>
      </c>
      <c r="C98" s="9">
        <v>43506</v>
      </c>
      <c r="D98" s="1"/>
      <c r="E98" s="1" t="s">
        <v>33</v>
      </c>
      <c r="F98" s="1"/>
      <c r="G98" s="1"/>
      <c r="H98" s="1"/>
      <c r="I98" s="1"/>
    </row>
    <row r="99" spans="1:9" ht="12.75" hidden="1">
      <c r="A99" s="1">
        <v>74</v>
      </c>
      <c r="B99" s="8" t="s">
        <v>135</v>
      </c>
      <c r="C99" s="9">
        <v>43507</v>
      </c>
      <c r="D99" s="1"/>
      <c r="E99" s="1" t="s">
        <v>33</v>
      </c>
      <c r="F99" s="1"/>
      <c r="G99" s="1"/>
      <c r="H99" s="1"/>
      <c r="I99" s="1"/>
    </row>
    <row r="100" spans="1:9" ht="12.75" hidden="1">
      <c r="A100" s="1">
        <v>75</v>
      </c>
      <c r="B100" s="8" t="s">
        <v>135</v>
      </c>
      <c r="C100" s="9">
        <v>43508</v>
      </c>
      <c r="D100" s="1"/>
      <c r="E100" s="1" t="s">
        <v>33</v>
      </c>
      <c r="F100" s="1"/>
      <c r="G100" s="1"/>
      <c r="H100" s="1"/>
      <c r="I100" s="1"/>
    </row>
    <row r="101" spans="1:9" ht="12.75" hidden="1">
      <c r="A101" s="1">
        <v>76</v>
      </c>
      <c r="B101" s="8" t="s">
        <v>135</v>
      </c>
      <c r="C101" s="9">
        <v>43509</v>
      </c>
      <c r="D101" s="1"/>
      <c r="E101" s="1" t="s">
        <v>33</v>
      </c>
      <c r="F101" s="1"/>
      <c r="G101" s="1"/>
      <c r="H101" s="1"/>
      <c r="I101" s="1"/>
    </row>
    <row r="102" spans="1:9" ht="12.75">
      <c r="A102" s="1">
        <v>77</v>
      </c>
      <c r="B102" s="8" t="s">
        <v>149</v>
      </c>
      <c r="C102" s="9">
        <v>43504</v>
      </c>
      <c r="D102" s="1" t="s">
        <v>25</v>
      </c>
      <c r="E102" s="1" t="s">
        <v>33</v>
      </c>
      <c r="F102" s="1" t="s">
        <v>150</v>
      </c>
      <c r="G102" s="1">
        <v>7.7</v>
      </c>
      <c r="H102" s="1">
        <v>93</v>
      </c>
      <c r="I102" s="1">
        <v>598</v>
      </c>
    </row>
    <row r="103" spans="1:9" ht="12.75">
      <c r="A103" s="1">
        <v>78</v>
      </c>
      <c r="B103" s="8" t="s">
        <v>151</v>
      </c>
      <c r="C103" s="9">
        <v>43514</v>
      </c>
      <c r="D103" s="1" t="s">
        <v>19</v>
      </c>
      <c r="E103" s="1" t="s">
        <v>33</v>
      </c>
      <c r="F103" s="1" t="s">
        <v>152</v>
      </c>
      <c r="G103" s="1">
        <v>8.8</v>
      </c>
      <c r="H103" s="1">
        <f>175</f>
        <v>175</v>
      </c>
      <c r="I103" s="1">
        <v>3547</v>
      </c>
    </row>
    <row r="104" spans="1:9" ht="12.75">
      <c r="A104" s="1">
        <v>79</v>
      </c>
      <c r="B104" s="8" t="s">
        <v>153</v>
      </c>
      <c r="C104" s="9">
        <v>43514</v>
      </c>
      <c r="D104" s="1" t="s">
        <v>23</v>
      </c>
      <c r="E104" s="1" t="s">
        <v>33</v>
      </c>
      <c r="F104" s="1" t="s">
        <v>154</v>
      </c>
      <c r="G104" s="1">
        <v>2.1</v>
      </c>
      <c r="H104" s="1">
        <v>64</v>
      </c>
      <c r="I104" s="1">
        <v>725</v>
      </c>
    </row>
    <row r="105" spans="1:9" ht="12.75">
      <c r="A105" s="1">
        <v>80</v>
      </c>
      <c r="B105" s="8" t="s">
        <v>155</v>
      </c>
      <c r="C105" s="9">
        <v>43514</v>
      </c>
      <c r="D105" s="1" t="s">
        <v>18</v>
      </c>
      <c r="E105" s="1" t="s">
        <v>33</v>
      </c>
      <c r="F105" s="1" t="s">
        <v>156</v>
      </c>
      <c r="G105" s="1">
        <v>5.4</v>
      </c>
      <c r="H105" s="1">
        <f>105</f>
        <v>105</v>
      </c>
      <c r="I105" s="1">
        <v>746</v>
      </c>
    </row>
    <row r="106" spans="1:9" ht="12.75">
      <c r="A106" s="1">
        <v>81</v>
      </c>
      <c r="B106" s="8" t="s">
        <v>158</v>
      </c>
      <c r="C106" s="9">
        <v>43514</v>
      </c>
      <c r="D106" s="1" t="s">
        <v>20</v>
      </c>
      <c r="E106" s="1" t="s">
        <v>33</v>
      </c>
      <c r="F106" s="1">
        <v>32.32</v>
      </c>
      <c r="G106" s="1">
        <v>5.5</v>
      </c>
      <c r="H106" s="1">
        <v>41</v>
      </c>
      <c r="I106" s="1">
        <v>747</v>
      </c>
    </row>
    <row r="107" spans="1:9" ht="12.75">
      <c r="A107" s="1">
        <v>82</v>
      </c>
      <c r="B107" s="8" t="s">
        <v>160</v>
      </c>
      <c r="C107" s="9">
        <v>43521</v>
      </c>
      <c r="D107" s="1" t="s">
        <v>19</v>
      </c>
      <c r="E107" s="1" t="s">
        <v>33</v>
      </c>
      <c r="F107" s="1" t="s">
        <v>161</v>
      </c>
      <c r="G107" s="1">
        <v>11.4</v>
      </c>
      <c r="H107" s="1">
        <v>277</v>
      </c>
      <c r="I107" s="1">
        <v>3632</v>
      </c>
    </row>
    <row r="108" spans="1:9" ht="12.75">
      <c r="A108" s="1">
        <v>83</v>
      </c>
      <c r="B108" s="8" t="s">
        <v>162</v>
      </c>
      <c r="C108" s="9">
        <v>43522</v>
      </c>
      <c r="D108" s="1" t="s">
        <v>20</v>
      </c>
      <c r="E108" s="1" t="s">
        <v>33</v>
      </c>
      <c r="F108" s="1" t="s">
        <v>163</v>
      </c>
      <c r="G108" s="1">
        <v>9.2</v>
      </c>
      <c r="H108" s="1">
        <v>152</v>
      </c>
      <c r="I108" s="1">
        <v>4192</v>
      </c>
    </row>
    <row r="109" spans="1:9" ht="12.75">
      <c r="A109" s="1">
        <v>84</v>
      </c>
      <c r="B109" s="8" t="s">
        <v>164</v>
      </c>
      <c r="C109" s="9">
        <v>43522</v>
      </c>
      <c r="D109" s="1" t="s">
        <v>22</v>
      </c>
      <c r="E109" s="1" t="s">
        <v>33</v>
      </c>
      <c r="F109" s="1" t="s">
        <v>165</v>
      </c>
      <c r="G109" s="1">
        <v>4.1</v>
      </c>
      <c r="H109" s="1">
        <v>34</v>
      </c>
      <c r="I109" s="1">
        <v>92</v>
      </c>
    </row>
    <row r="110" spans="1:9" ht="12.75">
      <c r="A110" s="1">
        <v>85</v>
      </c>
      <c r="B110" s="8" t="s">
        <v>167</v>
      </c>
      <c r="C110" s="9">
        <v>43522</v>
      </c>
      <c r="D110" s="1" t="s">
        <v>18</v>
      </c>
      <c r="E110" s="1" t="s">
        <v>33</v>
      </c>
      <c r="F110" s="1" t="s">
        <v>168</v>
      </c>
      <c r="G110" s="1">
        <v>13.2</v>
      </c>
      <c r="H110" s="1">
        <v>144</v>
      </c>
      <c r="I110" s="1">
        <v>3400</v>
      </c>
    </row>
    <row r="111" spans="1:9" ht="12.75">
      <c r="A111" s="1">
        <v>86</v>
      </c>
      <c r="B111" s="8" t="s">
        <v>213</v>
      </c>
      <c r="C111" s="9">
        <v>43536</v>
      </c>
      <c r="D111" s="1" t="s">
        <v>25</v>
      </c>
      <c r="E111" s="1" t="s">
        <v>33</v>
      </c>
      <c r="F111" s="1" t="s">
        <v>217</v>
      </c>
      <c r="G111" s="1">
        <v>13.2</v>
      </c>
      <c r="H111" s="1">
        <f>126</f>
        <v>126</v>
      </c>
      <c r="I111" s="1">
        <v>1405</v>
      </c>
    </row>
    <row r="112" spans="1:9" ht="12.75">
      <c r="A112" s="1">
        <v>87</v>
      </c>
      <c r="B112" s="8" t="s">
        <v>214</v>
      </c>
      <c r="C112" s="9">
        <v>43536</v>
      </c>
      <c r="D112" s="1" t="s">
        <v>20</v>
      </c>
      <c r="E112" s="1" t="s">
        <v>33</v>
      </c>
      <c r="F112" s="1">
        <v>49</v>
      </c>
      <c r="G112" s="1">
        <v>2.1</v>
      </c>
      <c r="H112" s="1">
        <v>55</v>
      </c>
      <c r="I112" s="1">
        <v>1833</v>
      </c>
    </row>
    <row r="113" spans="1:9" ht="12.75">
      <c r="A113" s="1">
        <v>88</v>
      </c>
      <c r="B113" s="8" t="s">
        <v>218</v>
      </c>
      <c r="C113" s="9">
        <v>43546</v>
      </c>
      <c r="D113" s="1" t="s">
        <v>19</v>
      </c>
      <c r="E113" s="1" t="s">
        <v>33</v>
      </c>
      <c r="F113" s="1" t="s">
        <v>219</v>
      </c>
      <c r="G113" s="1">
        <v>1.9</v>
      </c>
      <c r="H113" s="1">
        <v>83</v>
      </c>
      <c r="I113" s="1">
        <v>392</v>
      </c>
    </row>
    <row r="114" spans="1:9" ht="12.75">
      <c r="A114" s="1">
        <v>89</v>
      </c>
      <c r="B114" s="8" t="s">
        <v>246</v>
      </c>
      <c r="C114" s="9">
        <v>43570</v>
      </c>
      <c r="D114" s="1" t="s">
        <v>22</v>
      </c>
      <c r="E114" s="1" t="s">
        <v>33</v>
      </c>
      <c r="F114" s="1">
        <v>4.29</v>
      </c>
      <c r="G114" s="1">
        <v>18.6</v>
      </c>
      <c r="H114" s="1">
        <v>112</v>
      </c>
      <c r="I114" s="1">
        <v>1915</v>
      </c>
    </row>
    <row r="115" spans="1:9" ht="12.75">
      <c r="A115" s="1">
        <v>90</v>
      </c>
      <c r="B115" s="8" t="s">
        <v>251</v>
      </c>
      <c r="C115" s="9">
        <v>43574</v>
      </c>
      <c r="D115" s="1" t="s">
        <v>19</v>
      </c>
      <c r="E115" s="1" t="s">
        <v>33</v>
      </c>
      <c r="F115" s="1" t="s">
        <v>252</v>
      </c>
      <c r="G115" s="1">
        <v>13.1</v>
      </c>
      <c r="H115" s="1">
        <f>239+6</f>
        <v>245</v>
      </c>
      <c r="I115" s="1">
        <v>2224</v>
      </c>
    </row>
    <row r="116" spans="1:9" ht="12.75">
      <c r="A116" s="1">
        <v>91</v>
      </c>
      <c r="B116" s="8" t="s">
        <v>283</v>
      </c>
      <c r="C116" s="9">
        <v>43599</v>
      </c>
      <c r="D116" s="1" t="s">
        <v>19</v>
      </c>
      <c r="E116" s="1" t="s">
        <v>33</v>
      </c>
      <c r="F116" s="1" t="s">
        <v>284</v>
      </c>
      <c r="G116" s="1">
        <v>3.2</v>
      </c>
      <c r="H116" s="1">
        <v>28</v>
      </c>
      <c r="I116" s="1">
        <v>751</v>
      </c>
    </row>
    <row r="117" spans="1:9" ht="12.75">
      <c r="A117" s="1">
        <v>92</v>
      </c>
      <c r="B117" s="8" t="s">
        <v>285</v>
      </c>
      <c r="C117" s="9">
        <v>43601</v>
      </c>
      <c r="D117" s="1" t="s">
        <v>20</v>
      </c>
      <c r="E117" s="1" t="s">
        <v>33</v>
      </c>
      <c r="F117" s="1" t="s">
        <v>286</v>
      </c>
      <c r="G117" s="1">
        <f>6.8+5.5</f>
        <v>12.3</v>
      </c>
      <c r="H117" s="1">
        <f>79+61</f>
        <v>140</v>
      </c>
      <c r="I117" s="1">
        <f>1317+1485</f>
        <v>2802</v>
      </c>
    </row>
    <row r="118" spans="1:9" ht="12.75">
      <c r="A118" s="1">
        <v>93</v>
      </c>
      <c r="B118" s="8" t="s">
        <v>293</v>
      </c>
      <c r="C118" s="9">
        <v>43607</v>
      </c>
      <c r="D118" s="1" t="s">
        <v>25</v>
      </c>
      <c r="E118" s="1" t="s">
        <v>33</v>
      </c>
      <c r="F118" s="1" t="s">
        <v>294</v>
      </c>
      <c r="G118" s="1">
        <f>0.6+1.7+3.8</f>
        <v>6.1</v>
      </c>
      <c r="H118" s="1">
        <f>8+19+36</f>
        <v>63</v>
      </c>
      <c r="I118" s="1">
        <f>36+159+95</f>
        <v>290</v>
      </c>
    </row>
    <row r="119" spans="1:9" ht="12.75">
      <c r="A119" s="1">
        <v>94</v>
      </c>
      <c r="B119" s="8" t="s">
        <v>299</v>
      </c>
      <c r="C119" s="9">
        <v>43612</v>
      </c>
      <c r="D119" s="1" t="s">
        <v>19</v>
      </c>
      <c r="E119" s="1" t="s">
        <v>33</v>
      </c>
      <c r="F119" s="1">
        <v>35</v>
      </c>
      <c r="G119" s="1">
        <v>1</v>
      </c>
      <c r="H119" s="1">
        <v>36</v>
      </c>
      <c r="I119" s="1">
        <v>159</v>
      </c>
    </row>
    <row r="120" spans="1:9" ht="12.75">
      <c r="A120" s="1">
        <v>95</v>
      </c>
      <c r="B120" s="8" t="s">
        <v>301</v>
      </c>
      <c r="C120" s="9">
        <v>43615</v>
      </c>
      <c r="D120" s="1" t="s">
        <v>19</v>
      </c>
      <c r="E120" s="1" t="s">
        <v>33</v>
      </c>
      <c r="F120" s="1" t="s">
        <v>303</v>
      </c>
      <c r="G120" s="1">
        <v>13.6</v>
      </c>
      <c r="H120" s="1">
        <f>291+7</f>
        <v>298</v>
      </c>
      <c r="I120" s="1">
        <f>4204</f>
        <v>4204</v>
      </c>
    </row>
    <row r="121" spans="1:9" ht="12.75">
      <c r="A121" s="1">
        <v>96</v>
      </c>
      <c r="B121" s="8" t="s">
        <v>304</v>
      </c>
      <c r="C121" s="9">
        <v>43616</v>
      </c>
      <c r="D121" s="1" t="s">
        <v>18</v>
      </c>
      <c r="E121" s="1" t="s">
        <v>33</v>
      </c>
      <c r="F121" s="1" t="s">
        <v>305</v>
      </c>
      <c r="G121" s="1">
        <v>13.4</v>
      </c>
      <c r="H121" s="1">
        <f>131+2</f>
        <v>133</v>
      </c>
      <c r="I121" s="1">
        <v>3698</v>
      </c>
    </row>
    <row r="122" spans="1:9" ht="12.75">
      <c r="A122" s="1">
        <v>97</v>
      </c>
      <c r="B122" s="8" t="s">
        <v>318</v>
      </c>
      <c r="C122" s="9">
        <v>43626</v>
      </c>
      <c r="D122" s="1" t="s">
        <v>22</v>
      </c>
      <c r="E122" s="1" t="s">
        <v>33</v>
      </c>
      <c r="F122" s="1" t="s">
        <v>319</v>
      </c>
      <c r="G122" s="1">
        <v>10</v>
      </c>
      <c r="H122" s="1">
        <v>76</v>
      </c>
      <c r="I122" s="1">
        <v>1526</v>
      </c>
    </row>
    <row r="123" spans="1:9" ht="12.75">
      <c r="A123" s="1">
        <v>98</v>
      </c>
      <c r="B123" s="8" t="s">
        <v>320</v>
      </c>
      <c r="C123" s="9">
        <v>43628</v>
      </c>
      <c r="D123" s="1" t="s">
        <v>20</v>
      </c>
      <c r="E123" s="1" t="s">
        <v>33</v>
      </c>
      <c r="F123" s="1">
        <v>49</v>
      </c>
      <c r="G123" s="1">
        <v>15.6</v>
      </c>
      <c r="H123" s="1">
        <v>108</v>
      </c>
      <c r="I123" s="1">
        <v>2622</v>
      </c>
    </row>
    <row r="124" spans="1:9" ht="12.75">
      <c r="A124" s="1">
        <v>99</v>
      </c>
      <c r="B124" s="8" t="s">
        <v>321</v>
      </c>
      <c r="C124" s="9">
        <v>43629</v>
      </c>
      <c r="D124" s="1" t="s">
        <v>25</v>
      </c>
      <c r="E124" s="1" t="s">
        <v>33</v>
      </c>
      <c r="F124" s="1">
        <v>8</v>
      </c>
      <c r="G124" s="1">
        <v>4</v>
      </c>
      <c r="H124" s="1">
        <v>64</v>
      </c>
      <c r="I124" s="1">
        <v>190</v>
      </c>
    </row>
    <row r="125" spans="1:9" ht="12.75">
      <c r="A125" s="1">
        <v>100</v>
      </c>
      <c r="B125" s="8" t="s">
        <v>326</v>
      </c>
      <c r="C125" s="9">
        <v>43635</v>
      </c>
      <c r="D125" s="1" t="s">
        <v>25</v>
      </c>
      <c r="E125" s="1" t="s">
        <v>33</v>
      </c>
      <c r="F125" s="1" t="s">
        <v>327</v>
      </c>
      <c r="G125" s="1">
        <v>37.6</v>
      </c>
      <c r="H125" s="1">
        <v>196</v>
      </c>
      <c r="I125" s="1">
        <v>708</v>
      </c>
    </row>
    <row r="126" spans="1:9" ht="12.75">
      <c r="A126" s="1">
        <v>101</v>
      </c>
      <c r="B126" s="8" t="s">
        <v>352</v>
      </c>
      <c r="C126" s="9">
        <v>43643</v>
      </c>
      <c r="D126" s="1" t="s">
        <v>25</v>
      </c>
      <c r="E126" s="1" t="s">
        <v>33</v>
      </c>
      <c r="F126" s="1" t="s">
        <v>353</v>
      </c>
      <c r="G126" s="1">
        <v>7.8</v>
      </c>
      <c r="H126" s="1">
        <v>123</v>
      </c>
      <c r="I126" s="1">
        <v>483</v>
      </c>
    </row>
    <row r="127" spans="1:9" ht="12.75">
      <c r="A127" s="1"/>
      <c r="B127" s="8" t="s">
        <v>355</v>
      </c>
      <c r="C127" s="9">
        <v>43648</v>
      </c>
      <c r="D127" s="1" t="s">
        <v>22</v>
      </c>
      <c r="E127" s="1" t="s">
        <v>33</v>
      </c>
      <c r="F127" s="1" t="s">
        <v>356</v>
      </c>
      <c r="G127" s="1">
        <v>7</v>
      </c>
      <c r="H127" s="1">
        <v>59</v>
      </c>
      <c r="I127" s="1">
        <v>1216</v>
      </c>
    </row>
    <row r="128" spans="1:9" ht="12.75">
      <c r="A128" s="1"/>
      <c r="B128" s="8" t="s">
        <v>357</v>
      </c>
      <c r="C128" s="9">
        <v>43654</v>
      </c>
      <c r="D128" s="1" t="s">
        <v>19</v>
      </c>
      <c r="E128" s="1" t="s">
        <v>33</v>
      </c>
      <c r="F128" s="1" t="s">
        <v>358</v>
      </c>
      <c r="G128" s="1">
        <v>13</v>
      </c>
      <c r="H128" s="1">
        <v>160</v>
      </c>
      <c r="I128" s="1">
        <v>1061</v>
      </c>
    </row>
    <row r="129" spans="1:9" ht="12.75">
      <c r="A129" s="1"/>
      <c r="B129" s="8" t="s">
        <v>359</v>
      </c>
      <c r="C129" s="9">
        <v>43654</v>
      </c>
      <c r="D129" s="1" t="s">
        <v>20</v>
      </c>
      <c r="E129" s="1" t="s">
        <v>33</v>
      </c>
      <c r="F129" s="1">
        <v>2</v>
      </c>
      <c r="G129" s="1">
        <v>1.1</v>
      </c>
      <c r="H129" s="1">
        <v>22</v>
      </c>
      <c r="I129" s="1">
        <v>666</v>
      </c>
    </row>
    <row r="130" spans="1:9" ht="12.75">
      <c r="A130" s="1"/>
      <c r="B130" s="8" t="s">
        <v>363</v>
      </c>
      <c r="C130" s="9">
        <v>43657</v>
      </c>
      <c r="D130" s="1" t="s">
        <v>22</v>
      </c>
      <c r="E130" s="1" t="s">
        <v>33</v>
      </c>
      <c r="F130" s="1">
        <v>5</v>
      </c>
      <c r="G130" s="1">
        <v>2.3</v>
      </c>
      <c r="H130" s="1">
        <v>27</v>
      </c>
      <c r="I130" s="1">
        <v>585</v>
      </c>
    </row>
    <row r="131" spans="1:9" ht="12.75">
      <c r="A131" s="1"/>
      <c r="B131" s="8" t="s">
        <v>364</v>
      </c>
      <c r="C131" s="9">
        <v>43661</v>
      </c>
      <c r="D131" s="1" t="s">
        <v>18</v>
      </c>
      <c r="E131" s="1" t="s">
        <v>33</v>
      </c>
      <c r="F131" s="1" t="s">
        <v>365</v>
      </c>
      <c r="G131" s="1">
        <v>13.3</v>
      </c>
      <c r="H131" s="1">
        <f>391+10</f>
        <v>401</v>
      </c>
      <c r="I131" s="1">
        <v>2384</v>
      </c>
    </row>
    <row r="132" spans="1:9" ht="12.75">
      <c r="A132" s="1"/>
      <c r="B132" s="8" t="s">
        <v>364</v>
      </c>
      <c r="C132" s="9">
        <v>43661</v>
      </c>
      <c r="D132" s="1" t="s">
        <v>25</v>
      </c>
      <c r="E132" s="1" t="s">
        <v>33</v>
      </c>
      <c r="F132" s="1" t="s">
        <v>366</v>
      </c>
      <c r="G132" s="1">
        <v>5.4</v>
      </c>
      <c r="H132" s="1">
        <v>143</v>
      </c>
      <c r="I132" s="1">
        <v>1219</v>
      </c>
    </row>
    <row r="133" spans="1:9" ht="12.75">
      <c r="A133" s="1" t="s">
        <v>40</v>
      </c>
      <c r="B133" s="8" t="s">
        <v>42</v>
      </c>
      <c r="C133" s="9" t="s">
        <v>40</v>
      </c>
      <c r="D133" s="1" t="s">
        <v>43</v>
      </c>
      <c r="E133" s="1" t="s">
        <v>40</v>
      </c>
      <c r="F133" s="1" t="s">
        <v>40</v>
      </c>
      <c r="G133" s="10">
        <f>SUM(G82:G132)</f>
        <v>313.8</v>
      </c>
      <c r="H133" s="10">
        <f>SUM(H82:H132)</f>
        <v>4189</v>
      </c>
      <c r="I133" s="10">
        <f>SUM(I82:I132)</f>
        <v>54011</v>
      </c>
    </row>
    <row r="134" spans="1:9" ht="12.75" hidden="1">
      <c r="A134" s="24" t="s">
        <v>34</v>
      </c>
      <c r="B134" s="24"/>
      <c r="C134" s="24"/>
      <c r="D134" s="24"/>
      <c r="E134" s="24"/>
      <c r="F134" s="24"/>
      <c r="G134" s="24"/>
      <c r="H134" s="24"/>
      <c r="I134" s="24"/>
    </row>
    <row r="135" spans="1:9" ht="12.75" hidden="1">
      <c r="A135" s="1"/>
      <c r="B135" s="8"/>
      <c r="C135" s="9"/>
      <c r="D135" s="1"/>
      <c r="E135" s="1"/>
      <c r="F135" s="2"/>
      <c r="G135" s="1"/>
      <c r="H135" s="1"/>
      <c r="I135" s="1"/>
    </row>
    <row r="136" spans="1:9" ht="12.75" hidden="1">
      <c r="A136" s="1"/>
      <c r="B136" s="8"/>
      <c r="C136" s="9"/>
      <c r="D136" s="1"/>
      <c r="E136" s="1"/>
      <c r="F136" s="2"/>
      <c r="G136" s="1"/>
      <c r="H136" s="1"/>
      <c r="I136" s="1"/>
    </row>
    <row r="137" spans="1:9" ht="12.75" hidden="1">
      <c r="A137" s="1"/>
      <c r="B137" s="8"/>
      <c r="C137" s="9"/>
      <c r="D137" s="1"/>
      <c r="E137" s="1"/>
      <c r="F137" s="2"/>
      <c r="G137" s="1"/>
      <c r="H137" s="1"/>
      <c r="I137" s="1"/>
    </row>
    <row r="138" spans="1:9" ht="12.75" hidden="1">
      <c r="A138" s="1"/>
      <c r="B138" s="8"/>
      <c r="C138" s="9"/>
      <c r="D138" s="1"/>
      <c r="E138" s="1"/>
      <c r="F138" s="2"/>
      <c r="G138" s="1"/>
      <c r="H138" s="1"/>
      <c r="I138" s="1"/>
    </row>
    <row r="139" spans="1:9" ht="12.75" hidden="1">
      <c r="A139" s="1"/>
      <c r="B139" s="8"/>
      <c r="C139" s="9"/>
      <c r="D139" s="1"/>
      <c r="E139" s="1"/>
      <c r="F139" s="2"/>
      <c r="G139" s="1"/>
      <c r="H139" s="1"/>
      <c r="I139" s="1"/>
    </row>
    <row r="140" spans="1:9" ht="12.75" hidden="1">
      <c r="A140" s="1"/>
      <c r="B140" s="8"/>
      <c r="C140" s="9"/>
      <c r="D140" s="1"/>
      <c r="E140" s="1"/>
      <c r="F140" s="2"/>
      <c r="G140" s="1"/>
      <c r="H140" s="1"/>
      <c r="I140" s="1"/>
    </row>
    <row r="141" spans="1:9" ht="12.75" hidden="1">
      <c r="A141" s="1"/>
      <c r="B141" s="8"/>
      <c r="C141" s="9"/>
      <c r="D141" s="1"/>
      <c r="E141" s="1"/>
      <c r="F141" s="2"/>
      <c r="G141" s="1"/>
      <c r="H141" s="1"/>
      <c r="I141" s="1"/>
    </row>
    <row r="142" spans="1:9" ht="12.75" hidden="1">
      <c r="A142" s="1"/>
      <c r="B142" s="8"/>
      <c r="C142" s="9"/>
      <c r="D142" s="1"/>
      <c r="E142" s="1"/>
      <c r="F142" s="2"/>
      <c r="G142" s="1"/>
      <c r="H142" s="1"/>
      <c r="I142" s="1"/>
    </row>
    <row r="143" spans="1:9" ht="12.75" hidden="1">
      <c r="A143" s="1"/>
      <c r="B143" s="8"/>
      <c r="C143" s="9"/>
      <c r="D143" s="1"/>
      <c r="E143" s="1"/>
      <c r="F143" s="2"/>
      <c r="G143" s="1"/>
      <c r="H143" s="1"/>
      <c r="I143" s="1"/>
    </row>
    <row r="144" spans="1:9" ht="12.75" hidden="1">
      <c r="A144" s="1"/>
      <c r="B144" s="8"/>
      <c r="C144" s="9"/>
      <c r="D144" s="1"/>
      <c r="E144" s="1"/>
      <c r="F144" s="2"/>
      <c r="G144" s="1"/>
      <c r="H144" s="1"/>
      <c r="I144" s="1"/>
    </row>
    <row r="145" spans="1:9" ht="12.75" hidden="1">
      <c r="A145" s="1"/>
      <c r="B145" s="8"/>
      <c r="C145" s="9"/>
      <c r="D145" s="1"/>
      <c r="E145" s="1"/>
      <c r="F145" s="2"/>
      <c r="G145" s="1"/>
      <c r="H145" s="1"/>
      <c r="I145" s="1"/>
    </row>
    <row r="146" spans="1:9" ht="12.75" hidden="1">
      <c r="A146" s="1"/>
      <c r="B146" s="8"/>
      <c r="C146" s="9"/>
      <c r="D146" s="1"/>
      <c r="E146" s="1"/>
      <c r="F146" s="2"/>
      <c r="G146" s="1"/>
      <c r="H146" s="1"/>
      <c r="I146" s="1"/>
    </row>
    <row r="147" spans="1:9" ht="12.75" hidden="1">
      <c r="A147" s="1"/>
      <c r="B147" s="8"/>
      <c r="C147" s="9"/>
      <c r="D147" s="1"/>
      <c r="E147" s="1"/>
      <c r="F147" s="2"/>
      <c r="G147" s="1"/>
      <c r="H147" s="1"/>
      <c r="I147" s="1"/>
    </row>
    <row r="148" spans="1:9" ht="12.75" hidden="1">
      <c r="A148" s="1"/>
      <c r="B148" s="8"/>
      <c r="C148" s="9"/>
      <c r="D148" s="1"/>
      <c r="E148" s="1"/>
      <c r="F148" s="2"/>
      <c r="G148" s="1"/>
      <c r="H148" s="1"/>
      <c r="I148" s="1"/>
    </row>
    <row r="149" spans="1:9" ht="12.75" hidden="1">
      <c r="A149" s="1"/>
      <c r="B149" s="8"/>
      <c r="C149" s="9"/>
      <c r="D149" s="1"/>
      <c r="E149" s="1"/>
      <c r="F149" s="2"/>
      <c r="G149" s="1"/>
      <c r="H149" s="1"/>
      <c r="I149" s="1"/>
    </row>
    <row r="150" spans="1:9" ht="12.75" hidden="1">
      <c r="A150" s="1"/>
      <c r="B150" s="8"/>
      <c r="C150" s="9"/>
      <c r="D150" s="1"/>
      <c r="E150" s="1"/>
      <c r="F150" s="2"/>
      <c r="G150" s="1"/>
      <c r="H150" s="1"/>
      <c r="I150" s="1"/>
    </row>
    <row r="151" spans="1:9" ht="12.75" hidden="1">
      <c r="A151" s="1"/>
      <c r="B151" s="8"/>
      <c r="C151" s="9"/>
      <c r="D151" s="1"/>
      <c r="E151" s="1"/>
      <c r="F151" s="2"/>
      <c r="G151" s="1"/>
      <c r="H151" s="1"/>
      <c r="I151" s="1"/>
    </row>
    <row r="152" spans="1:9" ht="12.75" hidden="1">
      <c r="A152" s="1"/>
      <c r="B152" s="8"/>
      <c r="C152" s="9"/>
      <c r="D152" s="1"/>
      <c r="E152" s="1"/>
      <c r="F152" s="2"/>
      <c r="G152" s="1"/>
      <c r="H152" s="1"/>
      <c r="I152" s="1"/>
    </row>
    <row r="153" spans="1:9" ht="12.75" hidden="1">
      <c r="A153" s="1"/>
      <c r="B153" s="8"/>
      <c r="C153" s="9"/>
      <c r="D153" s="1"/>
      <c r="E153" s="1"/>
      <c r="F153" s="2"/>
      <c r="G153" s="1"/>
      <c r="H153" s="1"/>
      <c r="I153" s="1"/>
    </row>
    <row r="154" spans="1:9" ht="12.75" hidden="1">
      <c r="A154" s="1"/>
      <c r="B154" s="8"/>
      <c r="C154" s="9"/>
      <c r="D154" s="1"/>
      <c r="E154" s="1"/>
      <c r="F154" s="2"/>
      <c r="G154" s="1"/>
      <c r="H154" s="1"/>
      <c r="I154" s="1"/>
    </row>
    <row r="155" spans="1:9" ht="12.75" hidden="1">
      <c r="A155" s="1"/>
      <c r="B155" s="8"/>
      <c r="C155" s="9"/>
      <c r="D155" s="1"/>
      <c r="E155" s="1"/>
      <c r="F155" s="2"/>
      <c r="G155" s="1"/>
      <c r="H155" s="1"/>
      <c r="I155" s="1"/>
    </row>
    <row r="156" spans="1:9" ht="12.75" hidden="1">
      <c r="A156" s="1"/>
      <c r="B156" s="8"/>
      <c r="C156" s="9"/>
      <c r="D156" s="1"/>
      <c r="E156" s="1"/>
      <c r="F156" s="2"/>
      <c r="G156" s="1"/>
      <c r="H156" s="1"/>
      <c r="I156" s="1"/>
    </row>
    <row r="157" spans="1:9" ht="12.75" hidden="1">
      <c r="A157" s="1"/>
      <c r="B157" s="8"/>
      <c r="C157" s="9"/>
      <c r="D157" s="1"/>
      <c r="E157" s="1"/>
      <c r="F157" s="2"/>
      <c r="G157" s="1"/>
      <c r="H157" s="1"/>
      <c r="I157" s="1"/>
    </row>
    <row r="158" spans="1:9" ht="12.75" hidden="1">
      <c r="A158" s="1"/>
      <c r="B158" s="8"/>
      <c r="C158" s="9"/>
      <c r="D158" s="1"/>
      <c r="E158" s="1"/>
      <c r="F158" s="2"/>
      <c r="G158" s="1"/>
      <c r="H158" s="1"/>
      <c r="I158" s="1"/>
    </row>
    <row r="159" spans="1:9" ht="12.75" hidden="1">
      <c r="A159" s="1"/>
      <c r="B159" s="8"/>
      <c r="C159" s="9"/>
      <c r="D159" s="1"/>
      <c r="E159" s="1"/>
      <c r="F159" s="2"/>
      <c r="G159" s="1"/>
      <c r="H159" s="1"/>
      <c r="I159" s="1"/>
    </row>
    <row r="160" spans="1:9" ht="12.75" hidden="1">
      <c r="A160" s="1"/>
      <c r="B160" s="8"/>
      <c r="C160" s="9"/>
      <c r="D160" s="1"/>
      <c r="E160" s="1"/>
      <c r="F160" s="2"/>
      <c r="G160" s="1"/>
      <c r="H160" s="1"/>
      <c r="I160" s="1"/>
    </row>
    <row r="161" spans="1:9" ht="12.75" hidden="1">
      <c r="A161" s="1"/>
      <c r="B161" s="8"/>
      <c r="C161" s="9"/>
      <c r="D161" s="1"/>
      <c r="E161" s="1"/>
      <c r="F161" s="2"/>
      <c r="G161" s="1"/>
      <c r="H161" s="1"/>
      <c r="I161" s="1"/>
    </row>
    <row r="162" spans="1:9" ht="12.75" hidden="1">
      <c r="A162" s="1"/>
      <c r="B162" s="8"/>
      <c r="C162" s="9"/>
      <c r="D162" s="1"/>
      <c r="E162" s="1"/>
      <c r="F162" s="2"/>
      <c r="G162" s="1"/>
      <c r="H162" s="1"/>
      <c r="I162" s="1"/>
    </row>
    <row r="163" spans="1:9" ht="12.75" hidden="1">
      <c r="A163" s="2"/>
      <c r="B163" s="2"/>
      <c r="C163" s="2"/>
      <c r="D163" s="2"/>
      <c r="E163" s="2"/>
      <c r="F163" s="2"/>
      <c r="G163" s="10">
        <f>SUM(G135:G160)</f>
        <v>0</v>
      </c>
      <c r="H163" s="10">
        <f>SUM(H135:H143)</f>
        <v>0</v>
      </c>
      <c r="I163" s="10">
        <f>SUM(I135:I160)</f>
        <v>0</v>
      </c>
    </row>
    <row r="164" spans="1:9" ht="12.75" hidden="1">
      <c r="A164" s="24" t="s">
        <v>35</v>
      </c>
      <c r="B164" s="24"/>
      <c r="C164" s="24"/>
      <c r="D164" s="24"/>
      <c r="E164" s="24"/>
      <c r="F164" s="24"/>
      <c r="G164" s="24"/>
      <c r="H164" s="24"/>
      <c r="I164" s="24"/>
    </row>
    <row r="165" spans="1:9" ht="12.75" hidden="1">
      <c r="A165" s="24" t="s">
        <v>36</v>
      </c>
      <c r="B165" s="24"/>
      <c r="C165" s="24"/>
      <c r="D165" s="24"/>
      <c r="E165" s="24"/>
      <c r="F165" s="24"/>
      <c r="G165" s="24"/>
      <c r="H165" s="24"/>
      <c r="I165" s="24"/>
    </row>
    <row r="166" spans="1:9" ht="12.75" hidden="1">
      <c r="A166" s="1"/>
      <c r="B166" s="8"/>
      <c r="C166" s="9"/>
      <c r="D166" s="1"/>
      <c r="E166" s="1"/>
      <c r="F166" s="1"/>
      <c r="G166" s="1"/>
      <c r="H166" s="1"/>
      <c r="I166" s="1"/>
    </row>
    <row r="167" spans="1:9" ht="12.75" hidden="1">
      <c r="A167" s="1"/>
      <c r="B167" s="8"/>
      <c r="C167" s="9"/>
      <c r="D167" s="1"/>
      <c r="E167" s="1"/>
      <c r="F167" s="1"/>
      <c r="G167" s="1"/>
      <c r="H167" s="1"/>
      <c r="I167" s="1"/>
    </row>
    <row r="168" spans="1:9" ht="12.75" hidden="1">
      <c r="A168" s="1"/>
      <c r="B168" s="8"/>
      <c r="C168" s="9"/>
      <c r="D168" s="1"/>
      <c r="E168" s="1"/>
      <c r="F168" s="8"/>
      <c r="G168" s="1"/>
      <c r="H168" s="1"/>
      <c r="I168" s="1"/>
    </row>
    <row r="169" spans="1:9" ht="12.75" hidden="1">
      <c r="A169" s="1"/>
      <c r="B169" s="8"/>
      <c r="C169" s="9"/>
      <c r="D169" s="1"/>
      <c r="E169" s="1"/>
      <c r="F169" s="1"/>
      <c r="G169" s="1"/>
      <c r="H169" s="1"/>
      <c r="I169" s="1"/>
    </row>
    <row r="170" spans="1:9" ht="12.75" hidden="1">
      <c r="A170" s="1"/>
      <c r="B170" s="8"/>
      <c r="C170" s="9"/>
      <c r="D170" s="1"/>
      <c r="E170" s="1"/>
      <c r="F170" s="1"/>
      <c r="G170" s="1"/>
      <c r="H170" s="1"/>
      <c r="I170" s="1"/>
    </row>
    <row r="171" spans="1:9" ht="12.75" hidden="1">
      <c r="A171" s="1"/>
      <c r="B171" s="8"/>
      <c r="C171" s="9"/>
      <c r="D171" s="1"/>
      <c r="E171" s="1"/>
      <c r="F171" s="1"/>
      <c r="G171" s="1"/>
      <c r="H171" s="1"/>
      <c r="I171" s="1"/>
    </row>
    <row r="172" spans="1:9" ht="12.75" hidden="1">
      <c r="A172" s="1"/>
      <c r="B172" s="8"/>
      <c r="C172" s="9"/>
      <c r="D172" s="1"/>
      <c r="E172" s="1"/>
      <c r="F172" s="1"/>
      <c r="G172" s="1"/>
      <c r="H172" s="1"/>
      <c r="I172" s="1"/>
    </row>
    <row r="173" spans="1:9" ht="12.75" hidden="1">
      <c r="A173" s="1"/>
      <c r="B173" s="8"/>
      <c r="C173" s="9"/>
      <c r="D173" s="1"/>
      <c r="E173" s="1"/>
      <c r="F173" s="1"/>
      <c r="G173" s="1"/>
      <c r="H173" s="1"/>
      <c r="I173" s="1"/>
    </row>
    <row r="174" spans="1:9" ht="12.75" hidden="1">
      <c r="A174" s="1"/>
      <c r="B174" s="8"/>
      <c r="C174" s="9"/>
      <c r="D174" s="1"/>
      <c r="E174" s="1"/>
      <c r="F174" s="1"/>
      <c r="G174" s="1"/>
      <c r="H174" s="1"/>
      <c r="I174" s="1"/>
    </row>
    <row r="175" spans="1:9" ht="12.75" hidden="1">
      <c r="A175" s="1"/>
      <c r="B175" s="8"/>
      <c r="C175" s="9"/>
      <c r="D175" s="1"/>
      <c r="E175" s="1"/>
      <c r="F175" s="1"/>
      <c r="G175" s="1"/>
      <c r="H175" s="1"/>
      <c r="I175" s="1"/>
    </row>
    <row r="176" spans="1:9" ht="12.75" hidden="1">
      <c r="A176" s="1"/>
      <c r="B176" s="8"/>
      <c r="C176" s="9"/>
      <c r="D176" s="1"/>
      <c r="E176" s="1"/>
      <c r="F176" s="1"/>
      <c r="G176" s="1"/>
      <c r="H176" s="1"/>
      <c r="I176" s="1"/>
    </row>
    <row r="177" spans="1:9" ht="12.75" hidden="1">
      <c r="A177" s="1"/>
      <c r="B177" s="8"/>
      <c r="C177" s="9"/>
      <c r="D177" s="1"/>
      <c r="E177" s="1"/>
      <c r="F177" s="1"/>
      <c r="G177" s="1"/>
      <c r="H177" s="1"/>
      <c r="I177" s="1"/>
    </row>
    <row r="178" spans="1:9" ht="12.75" hidden="1">
      <c r="A178" s="1"/>
      <c r="B178" s="8"/>
      <c r="C178" s="9"/>
      <c r="D178" s="1"/>
      <c r="E178" s="1"/>
      <c r="F178" s="1"/>
      <c r="G178" s="1"/>
      <c r="H178" s="1"/>
      <c r="I178" s="1"/>
    </row>
    <row r="179" spans="1:9" ht="12.75" hidden="1">
      <c r="A179" s="1"/>
      <c r="B179" s="8"/>
      <c r="C179" s="9"/>
      <c r="D179" s="2"/>
      <c r="E179" s="1"/>
      <c r="F179" s="1"/>
      <c r="G179" s="19"/>
      <c r="H179" s="19"/>
      <c r="I179" s="19"/>
    </row>
    <row r="180" spans="1:9" ht="12.75" hidden="1">
      <c r="A180" s="1"/>
      <c r="B180" s="8"/>
      <c r="C180" s="2"/>
      <c r="D180" s="2"/>
      <c r="E180" s="1"/>
      <c r="F180" s="1"/>
      <c r="G180" s="10"/>
      <c r="H180" s="10"/>
      <c r="I180" s="10"/>
    </row>
    <row r="181" spans="1:9" ht="12.75">
      <c r="A181" s="24" t="s">
        <v>45</v>
      </c>
      <c r="B181" s="24"/>
      <c r="C181" s="24"/>
      <c r="D181" s="24"/>
      <c r="E181" s="24"/>
      <c r="F181" s="24"/>
      <c r="G181" s="24"/>
      <c r="H181" s="24"/>
      <c r="I181" s="24"/>
    </row>
    <row r="182" spans="1:9" ht="27" customHeight="1">
      <c r="A182" s="1">
        <v>102</v>
      </c>
      <c r="B182" s="8" t="s">
        <v>90</v>
      </c>
      <c r="C182" s="9">
        <v>43469</v>
      </c>
      <c r="D182" s="1" t="s">
        <v>19</v>
      </c>
      <c r="E182" s="1" t="s">
        <v>37</v>
      </c>
      <c r="F182" s="20" t="s">
        <v>91</v>
      </c>
      <c r="G182" s="1">
        <v>6.7</v>
      </c>
      <c r="H182" s="1">
        <f>1572+34</f>
        <v>1606</v>
      </c>
      <c r="I182" s="1">
        <v>122647</v>
      </c>
    </row>
    <row r="183" spans="1:9" ht="12.75">
      <c r="A183" s="1">
        <v>103</v>
      </c>
      <c r="B183" s="8" t="s">
        <v>92</v>
      </c>
      <c r="C183" s="9">
        <v>43469</v>
      </c>
      <c r="D183" s="1" t="s">
        <v>19</v>
      </c>
      <c r="E183" s="1" t="s">
        <v>37</v>
      </c>
      <c r="F183" s="1" t="s">
        <v>93</v>
      </c>
      <c r="G183" s="1">
        <v>2.6</v>
      </c>
      <c r="H183" s="1">
        <f>750+19</f>
        <v>769</v>
      </c>
      <c r="I183" s="1">
        <v>54800</v>
      </c>
    </row>
    <row r="184" spans="1:9" ht="12.75">
      <c r="A184" s="1">
        <v>104</v>
      </c>
      <c r="B184" s="8" t="s">
        <v>94</v>
      </c>
      <c r="C184" s="9">
        <v>43469</v>
      </c>
      <c r="D184" s="1" t="s">
        <v>20</v>
      </c>
      <c r="E184" s="1" t="s">
        <v>37</v>
      </c>
      <c r="F184" s="1" t="s">
        <v>95</v>
      </c>
      <c r="G184" s="1">
        <v>3.2</v>
      </c>
      <c r="H184" s="1">
        <f>588+7</f>
        <v>595</v>
      </c>
      <c r="I184" s="1">
        <v>11924</v>
      </c>
    </row>
    <row r="185" spans="1:9" ht="12.75">
      <c r="A185" s="1">
        <v>105</v>
      </c>
      <c r="B185" s="8" t="s">
        <v>98</v>
      </c>
      <c r="C185" s="9">
        <v>43469</v>
      </c>
      <c r="D185" s="1" t="s">
        <v>25</v>
      </c>
      <c r="E185" s="1" t="s">
        <v>37</v>
      </c>
      <c r="F185" s="1" t="s">
        <v>96</v>
      </c>
      <c r="G185" s="1">
        <v>4.7</v>
      </c>
      <c r="H185" s="1">
        <f>1432+26</f>
        <v>1458</v>
      </c>
      <c r="I185" s="1">
        <v>172806</v>
      </c>
    </row>
    <row r="186" spans="1:9" ht="12.75">
      <c r="A186" s="1">
        <v>106</v>
      </c>
      <c r="B186" s="8" t="s">
        <v>100</v>
      </c>
      <c r="C186" s="9">
        <v>43469</v>
      </c>
      <c r="D186" s="1" t="s">
        <v>39</v>
      </c>
      <c r="E186" s="1" t="s">
        <v>37</v>
      </c>
      <c r="F186" s="1" t="s">
        <v>101</v>
      </c>
      <c r="G186" s="1">
        <v>4</v>
      </c>
      <c r="H186" s="1">
        <f>825+14</f>
        <v>839</v>
      </c>
      <c r="I186" s="1">
        <v>45588</v>
      </c>
    </row>
    <row r="187" spans="1:9" ht="12.75">
      <c r="A187" s="1">
        <v>107</v>
      </c>
      <c r="B187" s="8" t="s">
        <v>102</v>
      </c>
      <c r="C187" s="9" t="s">
        <v>105</v>
      </c>
      <c r="D187" s="1" t="s">
        <v>39</v>
      </c>
      <c r="E187" s="1" t="s">
        <v>37</v>
      </c>
      <c r="F187" s="1" t="s">
        <v>103</v>
      </c>
      <c r="G187" s="1">
        <v>1.1</v>
      </c>
      <c r="H187" s="1">
        <v>244</v>
      </c>
      <c r="I187" s="1">
        <v>16966</v>
      </c>
    </row>
    <row r="188" spans="1:9" ht="12.75">
      <c r="A188" s="1">
        <v>108</v>
      </c>
      <c r="B188" s="8" t="s">
        <v>104</v>
      </c>
      <c r="C188" s="9" t="s">
        <v>105</v>
      </c>
      <c r="D188" s="1" t="s">
        <v>20</v>
      </c>
      <c r="E188" s="1" t="s">
        <v>37</v>
      </c>
      <c r="F188" s="1" t="s">
        <v>106</v>
      </c>
      <c r="G188" s="1">
        <v>0.9</v>
      </c>
      <c r="H188" s="1">
        <v>218</v>
      </c>
      <c r="I188" s="1">
        <v>15056</v>
      </c>
    </row>
    <row r="189" spans="1:9" ht="12.75">
      <c r="A189" s="1">
        <v>109</v>
      </c>
      <c r="B189" s="8" t="s">
        <v>107</v>
      </c>
      <c r="C189" s="9" t="s">
        <v>105</v>
      </c>
      <c r="D189" s="1" t="s">
        <v>18</v>
      </c>
      <c r="E189" s="1" t="s">
        <v>37</v>
      </c>
      <c r="F189" s="1" t="s">
        <v>108</v>
      </c>
      <c r="G189" s="1">
        <v>3.5</v>
      </c>
      <c r="H189" s="1">
        <f>679+18</f>
        <v>697</v>
      </c>
      <c r="I189" s="1">
        <v>123210</v>
      </c>
    </row>
    <row r="190" spans="1:9" ht="12.75">
      <c r="A190" s="1">
        <v>110</v>
      </c>
      <c r="B190" s="8" t="s">
        <v>109</v>
      </c>
      <c r="C190" s="9" t="s">
        <v>105</v>
      </c>
      <c r="D190" s="1" t="s">
        <v>18</v>
      </c>
      <c r="E190" s="1" t="s">
        <v>37</v>
      </c>
      <c r="F190" s="1" t="s">
        <v>110</v>
      </c>
      <c r="G190" s="1">
        <v>3.3</v>
      </c>
      <c r="H190" s="1">
        <f>777+16</f>
        <v>793</v>
      </c>
      <c r="I190" s="1">
        <v>109090</v>
      </c>
    </row>
    <row r="191" spans="1:9" ht="12.75">
      <c r="A191" s="1">
        <v>111</v>
      </c>
      <c r="B191" s="8" t="s">
        <v>111</v>
      </c>
      <c r="C191" s="9" t="s">
        <v>105</v>
      </c>
      <c r="D191" s="1" t="s">
        <v>21</v>
      </c>
      <c r="E191" s="1" t="s">
        <v>37</v>
      </c>
      <c r="F191" s="1" t="s">
        <v>112</v>
      </c>
      <c r="G191" s="1">
        <v>3.8</v>
      </c>
      <c r="H191" s="1">
        <f>737+14</f>
        <v>751</v>
      </c>
      <c r="I191" s="1">
        <v>51238</v>
      </c>
    </row>
    <row r="192" spans="1:9" ht="12.75">
      <c r="A192" s="1">
        <v>112</v>
      </c>
      <c r="B192" s="8" t="s">
        <v>113</v>
      </c>
      <c r="C192" s="9" t="s">
        <v>105</v>
      </c>
      <c r="D192" s="1" t="s">
        <v>21</v>
      </c>
      <c r="E192" s="1" t="s">
        <v>37</v>
      </c>
      <c r="F192" s="1" t="s">
        <v>114</v>
      </c>
      <c r="G192" s="1">
        <v>3.9</v>
      </c>
      <c r="H192" s="1">
        <f>609+9</f>
        <v>618</v>
      </c>
      <c r="I192" s="1">
        <v>43318</v>
      </c>
    </row>
    <row r="193" spans="1:9" ht="12.75">
      <c r="A193" s="1">
        <v>113</v>
      </c>
      <c r="B193" s="8" t="s">
        <v>115</v>
      </c>
      <c r="C193" s="9" t="s">
        <v>118</v>
      </c>
      <c r="D193" s="1" t="s">
        <v>22</v>
      </c>
      <c r="E193" s="1" t="s">
        <v>37</v>
      </c>
      <c r="F193" s="1" t="s">
        <v>116</v>
      </c>
      <c r="G193" s="1">
        <v>3.9</v>
      </c>
      <c r="H193" s="1">
        <f>317+6</f>
        <v>323</v>
      </c>
      <c r="I193" s="1">
        <v>19005</v>
      </c>
    </row>
    <row r="194" spans="1:9" ht="12.75">
      <c r="A194" s="1">
        <v>114</v>
      </c>
      <c r="B194" s="8" t="s">
        <v>117</v>
      </c>
      <c r="C194" s="9" t="s">
        <v>118</v>
      </c>
      <c r="D194" s="1" t="s">
        <v>119</v>
      </c>
      <c r="E194" s="1" t="s">
        <v>37</v>
      </c>
      <c r="F194" s="1" t="s">
        <v>120</v>
      </c>
      <c r="G194" s="1">
        <v>1.6</v>
      </c>
      <c r="H194" s="1">
        <v>203</v>
      </c>
      <c r="I194" s="1">
        <v>9285</v>
      </c>
    </row>
    <row r="195" spans="1:9" ht="12.75">
      <c r="A195" s="1">
        <v>115</v>
      </c>
      <c r="B195" s="8" t="s">
        <v>121</v>
      </c>
      <c r="C195" s="9" t="s">
        <v>118</v>
      </c>
      <c r="D195" s="1" t="s">
        <v>24</v>
      </c>
      <c r="E195" s="1" t="s">
        <v>37</v>
      </c>
      <c r="F195" s="1" t="s">
        <v>122</v>
      </c>
      <c r="G195" s="1">
        <v>1.4</v>
      </c>
      <c r="H195" s="1">
        <f>273+5</f>
        <v>278</v>
      </c>
      <c r="I195" s="1">
        <v>19727</v>
      </c>
    </row>
    <row r="196" spans="1:9" ht="12.75">
      <c r="A196" s="1">
        <v>116</v>
      </c>
      <c r="B196" s="8" t="s">
        <v>123</v>
      </c>
      <c r="C196" s="9" t="s">
        <v>126</v>
      </c>
      <c r="D196" s="1" t="s">
        <v>24</v>
      </c>
      <c r="E196" s="1" t="s">
        <v>37</v>
      </c>
      <c r="F196" s="1" t="s">
        <v>124</v>
      </c>
      <c r="G196" s="1">
        <v>2</v>
      </c>
      <c r="H196" s="1">
        <f>443+10</f>
        <v>453</v>
      </c>
      <c r="I196" s="1">
        <v>51768</v>
      </c>
    </row>
    <row r="197" spans="1:9" ht="12.75">
      <c r="A197" s="1">
        <v>117</v>
      </c>
      <c r="B197" s="8" t="s">
        <v>125</v>
      </c>
      <c r="C197" s="9" t="s">
        <v>126</v>
      </c>
      <c r="D197" s="1" t="s">
        <v>23</v>
      </c>
      <c r="E197" s="1" t="s">
        <v>37</v>
      </c>
      <c r="F197" s="1" t="s">
        <v>127</v>
      </c>
      <c r="G197" s="1">
        <v>2.1</v>
      </c>
      <c r="H197" s="1">
        <v>439</v>
      </c>
      <c r="I197" s="1">
        <v>30712</v>
      </c>
    </row>
    <row r="198" spans="1:9" ht="12.75">
      <c r="A198" s="1">
        <v>118</v>
      </c>
      <c r="B198" s="8" t="s">
        <v>128</v>
      </c>
      <c r="C198" s="9" t="s">
        <v>126</v>
      </c>
      <c r="D198" s="1" t="s">
        <v>23</v>
      </c>
      <c r="E198" s="1" t="s">
        <v>37</v>
      </c>
      <c r="F198" s="1" t="s">
        <v>129</v>
      </c>
      <c r="G198" s="1">
        <v>4.4</v>
      </c>
      <c r="H198" s="1">
        <f>954+16</f>
        <v>970</v>
      </c>
      <c r="I198" s="1">
        <v>37690</v>
      </c>
    </row>
    <row r="199" spans="1:9" ht="12.75" hidden="1">
      <c r="A199" s="1">
        <v>119</v>
      </c>
      <c r="B199" s="8" t="s">
        <v>128</v>
      </c>
      <c r="C199" s="9" t="s">
        <v>126</v>
      </c>
      <c r="D199" s="1"/>
      <c r="E199" s="1" t="s">
        <v>37</v>
      </c>
      <c r="F199" s="1"/>
      <c r="G199" s="1"/>
      <c r="H199" s="1"/>
      <c r="I199" s="1"/>
    </row>
    <row r="200" spans="1:9" ht="12.75" hidden="1">
      <c r="A200" s="1">
        <v>120</v>
      </c>
      <c r="B200" s="8" t="s">
        <v>128</v>
      </c>
      <c r="C200" s="9" t="s">
        <v>126</v>
      </c>
      <c r="D200" s="1"/>
      <c r="E200" s="1" t="s">
        <v>37</v>
      </c>
      <c r="F200" s="1"/>
      <c r="G200" s="1"/>
      <c r="H200" s="1"/>
      <c r="I200" s="1"/>
    </row>
    <row r="201" spans="1:9" ht="12.75" hidden="1">
      <c r="A201" s="1">
        <v>121</v>
      </c>
      <c r="B201" s="8" t="s">
        <v>128</v>
      </c>
      <c r="C201" s="9" t="s">
        <v>126</v>
      </c>
      <c r="D201" s="1"/>
      <c r="E201" s="1" t="s">
        <v>37</v>
      </c>
      <c r="F201" s="1"/>
      <c r="G201" s="1"/>
      <c r="H201" s="1"/>
      <c r="I201" s="1"/>
    </row>
    <row r="202" spans="1:9" ht="12.75" hidden="1">
      <c r="A202" s="1">
        <v>122</v>
      </c>
      <c r="B202" s="8" t="s">
        <v>128</v>
      </c>
      <c r="C202" s="9" t="s">
        <v>126</v>
      </c>
      <c r="D202" s="1"/>
      <c r="E202" s="1" t="s">
        <v>37</v>
      </c>
      <c r="F202" s="1"/>
      <c r="G202" s="1"/>
      <c r="H202" s="1"/>
      <c r="I202" s="1"/>
    </row>
    <row r="203" spans="1:9" ht="12.75" hidden="1">
      <c r="A203" s="1">
        <v>123</v>
      </c>
      <c r="B203" s="8" t="s">
        <v>128</v>
      </c>
      <c r="C203" s="9" t="s">
        <v>126</v>
      </c>
      <c r="D203" s="1"/>
      <c r="E203" s="1" t="s">
        <v>37</v>
      </c>
      <c r="F203" s="1"/>
      <c r="G203" s="1"/>
      <c r="H203" s="1"/>
      <c r="I203" s="1"/>
    </row>
    <row r="204" spans="1:9" ht="12.75" hidden="1">
      <c r="A204" s="1">
        <v>124</v>
      </c>
      <c r="B204" s="8" t="s">
        <v>128</v>
      </c>
      <c r="C204" s="9" t="s">
        <v>126</v>
      </c>
      <c r="D204" s="1"/>
      <c r="E204" s="1" t="s">
        <v>37</v>
      </c>
      <c r="F204" s="1"/>
      <c r="G204" s="1"/>
      <c r="H204" s="1"/>
      <c r="I204" s="1"/>
    </row>
    <row r="205" spans="1:9" ht="12.75" hidden="1">
      <c r="A205" s="1">
        <v>125</v>
      </c>
      <c r="B205" s="8" t="s">
        <v>128</v>
      </c>
      <c r="C205" s="9" t="s">
        <v>126</v>
      </c>
      <c r="D205" s="1"/>
      <c r="E205" s="1" t="s">
        <v>37</v>
      </c>
      <c r="F205" s="1"/>
      <c r="G205" s="1"/>
      <c r="H205" s="1"/>
      <c r="I205" s="1"/>
    </row>
    <row r="206" spans="1:9" ht="12.75" hidden="1">
      <c r="A206" s="1">
        <v>126</v>
      </c>
      <c r="B206" s="8" t="s">
        <v>128</v>
      </c>
      <c r="C206" s="9" t="s">
        <v>126</v>
      </c>
      <c r="D206" s="1"/>
      <c r="E206" s="1" t="s">
        <v>37</v>
      </c>
      <c r="F206" s="1"/>
      <c r="G206" s="1"/>
      <c r="H206" s="1"/>
      <c r="I206" s="1"/>
    </row>
    <row r="207" spans="1:9" ht="12.75" hidden="1">
      <c r="A207" s="1">
        <v>127</v>
      </c>
      <c r="B207" s="8" t="s">
        <v>128</v>
      </c>
      <c r="C207" s="9" t="s">
        <v>126</v>
      </c>
      <c r="D207" s="1"/>
      <c r="E207" s="1" t="s">
        <v>37</v>
      </c>
      <c r="F207" s="1"/>
      <c r="G207" s="1"/>
      <c r="H207" s="1"/>
      <c r="I207" s="1"/>
    </row>
    <row r="208" spans="1:9" ht="12.75">
      <c r="A208" s="1">
        <v>128</v>
      </c>
      <c r="B208" s="8" t="s">
        <v>180</v>
      </c>
      <c r="C208" s="9" t="s">
        <v>181</v>
      </c>
      <c r="D208" s="1" t="s">
        <v>21</v>
      </c>
      <c r="E208" s="1" t="s">
        <v>37</v>
      </c>
      <c r="F208" s="1" t="s">
        <v>182</v>
      </c>
      <c r="G208" s="1">
        <v>2.9</v>
      </c>
      <c r="H208" s="1">
        <f>627+8</f>
        <v>635</v>
      </c>
      <c r="I208" s="1">
        <v>34483</v>
      </c>
    </row>
    <row r="209" spans="1:9" ht="12.75">
      <c r="A209" s="1">
        <v>129</v>
      </c>
      <c r="B209" s="8" t="s">
        <v>185</v>
      </c>
      <c r="C209" s="9" t="s">
        <v>181</v>
      </c>
      <c r="D209" s="1" t="s">
        <v>21</v>
      </c>
      <c r="E209" s="1" t="s">
        <v>37</v>
      </c>
      <c r="F209" s="1" t="s">
        <v>183</v>
      </c>
      <c r="G209" s="1">
        <v>6.8</v>
      </c>
      <c r="H209" s="1">
        <f>1248+28</f>
        <v>1276</v>
      </c>
      <c r="I209" s="1">
        <v>109103</v>
      </c>
    </row>
    <row r="210" spans="1:9" ht="12.75">
      <c r="A210" s="1">
        <v>130</v>
      </c>
      <c r="B210" s="8" t="s">
        <v>184</v>
      </c>
      <c r="C210" s="9" t="s">
        <v>181</v>
      </c>
      <c r="D210" s="1" t="s">
        <v>18</v>
      </c>
      <c r="E210" s="1" t="s">
        <v>37</v>
      </c>
      <c r="F210" s="1" t="s">
        <v>186</v>
      </c>
      <c r="G210" s="1">
        <v>3.2</v>
      </c>
      <c r="H210" s="1">
        <f>659+17</f>
        <v>676</v>
      </c>
      <c r="I210" s="1">
        <v>55859</v>
      </c>
    </row>
    <row r="211" spans="1:9" ht="12.75">
      <c r="A211" s="1">
        <v>131</v>
      </c>
      <c r="B211" s="8" t="s">
        <v>187</v>
      </c>
      <c r="C211" s="9" t="s">
        <v>181</v>
      </c>
      <c r="D211" s="1" t="s">
        <v>18</v>
      </c>
      <c r="E211" s="1" t="s">
        <v>37</v>
      </c>
      <c r="F211" s="1">
        <v>41</v>
      </c>
      <c r="G211" s="1">
        <v>0.6</v>
      </c>
      <c r="H211" s="1">
        <v>84</v>
      </c>
      <c r="I211" s="1">
        <v>12185</v>
      </c>
    </row>
    <row r="212" spans="1:9" ht="12.75">
      <c r="A212" s="1">
        <v>132</v>
      </c>
      <c r="B212" s="8" t="s">
        <v>188</v>
      </c>
      <c r="C212" s="9" t="s">
        <v>181</v>
      </c>
      <c r="D212" s="1" t="s">
        <v>22</v>
      </c>
      <c r="E212" s="1" t="s">
        <v>37</v>
      </c>
      <c r="F212" s="1" t="s">
        <v>189</v>
      </c>
      <c r="G212" s="1">
        <v>5.4</v>
      </c>
      <c r="H212" s="1">
        <f>458+9</f>
        <v>467</v>
      </c>
      <c r="I212" s="1">
        <v>39642</v>
      </c>
    </row>
    <row r="213" spans="1:9" ht="12.75">
      <c r="A213" s="1">
        <v>133</v>
      </c>
      <c r="B213" s="8" t="s">
        <v>190</v>
      </c>
      <c r="C213" s="9" t="s">
        <v>191</v>
      </c>
      <c r="D213" s="1" t="s">
        <v>39</v>
      </c>
      <c r="E213" s="1" t="s">
        <v>37</v>
      </c>
      <c r="F213" s="1" t="s">
        <v>192</v>
      </c>
      <c r="G213" s="1">
        <v>3</v>
      </c>
      <c r="H213" s="1">
        <f>434+8</f>
        <v>442</v>
      </c>
      <c r="I213" s="1">
        <v>24496</v>
      </c>
    </row>
    <row r="214" spans="1:9" ht="12.75">
      <c r="A214" s="1">
        <v>134</v>
      </c>
      <c r="B214" s="8" t="s">
        <v>193</v>
      </c>
      <c r="C214" s="9" t="s">
        <v>191</v>
      </c>
      <c r="D214" s="1" t="s">
        <v>39</v>
      </c>
      <c r="E214" s="1" t="s">
        <v>37</v>
      </c>
      <c r="F214" s="1" t="s">
        <v>194</v>
      </c>
      <c r="G214" s="1">
        <v>1.8</v>
      </c>
      <c r="H214" s="1">
        <f>298+3</f>
        <v>301</v>
      </c>
      <c r="I214" s="1">
        <v>16415</v>
      </c>
    </row>
    <row r="215" spans="1:9" ht="12.75">
      <c r="A215" s="1">
        <v>135</v>
      </c>
      <c r="B215" s="8" t="s">
        <v>195</v>
      </c>
      <c r="C215" s="9" t="s">
        <v>191</v>
      </c>
      <c r="D215" s="1" t="s">
        <v>19</v>
      </c>
      <c r="E215" s="1" t="s">
        <v>37</v>
      </c>
      <c r="F215" s="1" t="s">
        <v>196</v>
      </c>
      <c r="G215" s="1">
        <v>3.3</v>
      </c>
      <c r="H215" s="1">
        <f>695+16</f>
        <v>711</v>
      </c>
      <c r="I215" s="1">
        <f>83568</f>
        <v>83568</v>
      </c>
    </row>
    <row r="216" spans="1:9" ht="12.75">
      <c r="A216" s="1">
        <v>136</v>
      </c>
      <c r="B216" s="8" t="s">
        <v>197</v>
      </c>
      <c r="C216" s="9" t="s">
        <v>191</v>
      </c>
      <c r="D216" s="1" t="s">
        <v>19</v>
      </c>
      <c r="E216" s="1" t="s">
        <v>37</v>
      </c>
      <c r="F216" s="1" t="s">
        <v>198</v>
      </c>
      <c r="G216" s="1">
        <v>0.4</v>
      </c>
      <c r="H216" s="1">
        <v>81</v>
      </c>
      <c r="I216" s="1">
        <v>4975</v>
      </c>
    </row>
    <row r="217" spans="1:9" ht="12.75">
      <c r="A217" s="1">
        <v>137</v>
      </c>
      <c r="B217" s="8" t="s">
        <v>199</v>
      </c>
      <c r="C217" s="9" t="s">
        <v>191</v>
      </c>
      <c r="D217" s="1" t="s">
        <v>25</v>
      </c>
      <c r="E217" s="1" t="s">
        <v>37</v>
      </c>
      <c r="F217" s="1" t="s">
        <v>215</v>
      </c>
      <c r="G217" s="1">
        <v>6.2</v>
      </c>
      <c r="H217" s="1">
        <f>1408+33</f>
        <v>1441</v>
      </c>
      <c r="I217" s="1">
        <v>192312</v>
      </c>
    </row>
    <row r="218" spans="1:9" ht="12.75">
      <c r="A218" s="1">
        <v>138</v>
      </c>
      <c r="B218" s="8" t="s">
        <v>200</v>
      </c>
      <c r="C218" s="9" t="s">
        <v>191</v>
      </c>
      <c r="D218" s="1" t="s">
        <v>25</v>
      </c>
      <c r="E218" s="1" t="s">
        <v>37</v>
      </c>
      <c r="F218" s="1" t="s">
        <v>216</v>
      </c>
      <c r="G218" s="1">
        <v>2.6</v>
      </c>
      <c r="H218" s="1">
        <f>659+13</f>
        <v>672</v>
      </c>
      <c r="I218" s="1">
        <v>105674</v>
      </c>
    </row>
    <row r="219" spans="1:9" ht="12.75">
      <c r="A219" s="1">
        <v>139</v>
      </c>
      <c r="B219" s="8" t="s">
        <v>201</v>
      </c>
      <c r="C219" s="9" t="s">
        <v>191</v>
      </c>
      <c r="D219" s="1" t="s">
        <v>20</v>
      </c>
      <c r="E219" s="1" t="s">
        <v>37</v>
      </c>
      <c r="F219" s="1" t="s">
        <v>202</v>
      </c>
      <c r="G219" s="1">
        <v>3.9</v>
      </c>
      <c r="H219" s="1">
        <f>765+15</f>
        <v>780</v>
      </c>
      <c r="I219" s="1">
        <v>68287</v>
      </c>
    </row>
    <row r="220" spans="1:9" ht="12.75">
      <c r="A220" s="1">
        <v>140</v>
      </c>
      <c r="B220" s="8" t="s">
        <v>203</v>
      </c>
      <c r="C220" s="9" t="s">
        <v>191</v>
      </c>
      <c r="D220" s="1" t="s">
        <v>20</v>
      </c>
      <c r="E220" s="1" t="s">
        <v>37</v>
      </c>
      <c r="F220" s="1" t="s">
        <v>204</v>
      </c>
      <c r="G220" s="1">
        <v>2.2</v>
      </c>
      <c r="H220" s="1">
        <v>305</v>
      </c>
      <c r="I220" s="1">
        <v>25064</v>
      </c>
    </row>
    <row r="221" spans="1:9" ht="12.75">
      <c r="A221" s="1">
        <v>141</v>
      </c>
      <c r="B221" s="8" t="s">
        <v>205</v>
      </c>
      <c r="C221" s="9" t="s">
        <v>191</v>
      </c>
      <c r="D221" s="1" t="s">
        <v>23</v>
      </c>
      <c r="E221" s="1" t="s">
        <v>37</v>
      </c>
      <c r="F221" s="1" t="s">
        <v>206</v>
      </c>
      <c r="G221" s="1">
        <v>2.5</v>
      </c>
      <c r="H221" s="1">
        <f>589+8</f>
        <v>597</v>
      </c>
      <c r="I221" s="1">
        <v>36637</v>
      </c>
    </row>
    <row r="222" spans="1:9" ht="12.75">
      <c r="A222" s="1">
        <v>142</v>
      </c>
      <c r="B222" s="8" t="s">
        <v>207</v>
      </c>
      <c r="C222" s="9" t="s">
        <v>191</v>
      </c>
      <c r="D222" s="1" t="s">
        <v>23</v>
      </c>
      <c r="E222" s="1" t="s">
        <v>37</v>
      </c>
      <c r="F222" s="1" t="s">
        <v>208</v>
      </c>
      <c r="G222" s="1">
        <v>2.6</v>
      </c>
      <c r="H222" s="1">
        <f>258+3</f>
        <v>261</v>
      </c>
      <c r="I222" s="1">
        <v>13484</v>
      </c>
    </row>
    <row r="223" spans="1:9" ht="12.75">
      <c r="A223" s="1">
        <v>143</v>
      </c>
      <c r="B223" s="8" t="s">
        <v>209</v>
      </c>
      <c r="C223" s="9" t="s">
        <v>191</v>
      </c>
      <c r="D223" s="1" t="s">
        <v>24</v>
      </c>
      <c r="E223" s="1" t="s">
        <v>37</v>
      </c>
      <c r="F223" s="1" t="s">
        <v>210</v>
      </c>
      <c r="G223" s="1">
        <v>8.7</v>
      </c>
      <c r="H223" s="1">
        <f>2160+50</f>
        <v>2210</v>
      </c>
      <c r="I223" s="1">
        <v>197579</v>
      </c>
    </row>
    <row r="224" spans="1:9" ht="12.75">
      <c r="A224" s="1">
        <v>144</v>
      </c>
      <c r="B224" s="8" t="s">
        <v>211</v>
      </c>
      <c r="C224" s="9" t="s">
        <v>191</v>
      </c>
      <c r="D224" s="1" t="s">
        <v>24</v>
      </c>
      <c r="E224" s="1" t="s">
        <v>37</v>
      </c>
      <c r="F224" s="1" t="s">
        <v>212</v>
      </c>
      <c r="G224" s="1">
        <v>0.7</v>
      </c>
      <c r="H224" s="1">
        <v>305</v>
      </c>
      <c r="I224" s="1">
        <v>24555</v>
      </c>
    </row>
    <row r="225" spans="1:9" ht="12.75">
      <c r="A225" s="1">
        <v>145</v>
      </c>
      <c r="B225" s="8" t="s">
        <v>247</v>
      </c>
      <c r="C225" s="9">
        <v>43571</v>
      </c>
      <c r="D225" s="1" t="s">
        <v>21</v>
      </c>
      <c r="E225" s="1" t="s">
        <v>37</v>
      </c>
      <c r="F225" s="1" t="s">
        <v>248</v>
      </c>
      <c r="G225" s="1">
        <v>1.4</v>
      </c>
      <c r="H225" s="1">
        <f>256+5</f>
        <v>261</v>
      </c>
      <c r="I225" s="1">
        <v>23423</v>
      </c>
    </row>
    <row r="226" spans="1:9" ht="12.75">
      <c r="A226" s="1">
        <v>146</v>
      </c>
      <c r="B226" s="8" t="s">
        <v>249</v>
      </c>
      <c r="C226" s="9">
        <v>43572</v>
      </c>
      <c r="D226" s="1" t="s">
        <v>21</v>
      </c>
      <c r="E226" s="1" t="s">
        <v>37</v>
      </c>
      <c r="F226" s="1" t="s">
        <v>250</v>
      </c>
      <c r="G226" s="1">
        <v>1.6</v>
      </c>
      <c r="H226" s="1">
        <f>324+2</f>
        <v>326</v>
      </c>
      <c r="I226" s="1">
        <v>16391</v>
      </c>
    </row>
    <row r="227" spans="1:9" ht="12.75">
      <c r="A227" s="1">
        <v>147</v>
      </c>
      <c r="B227" s="8" t="s">
        <v>253</v>
      </c>
      <c r="C227" s="9">
        <v>43580</v>
      </c>
      <c r="D227" s="1" t="s">
        <v>22</v>
      </c>
      <c r="E227" s="1" t="s">
        <v>37</v>
      </c>
      <c r="F227" s="1">
        <v>17</v>
      </c>
      <c r="G227" s="1">
        <v>0.4</v>
      </c>
      <c r="H227" s="1">
        <v>34</v>
      </c>
      <c r="I227" s="1">
        <v>1240</v>
      </c>
    </row>
    <row r="228" spans="1:9" ht="12.75">
      <c r="A228" s="1">
        <v>148</v>
      </c>
      <c r="B228" s="8" t="s">
        <v>254</v>
      </c>
      <c r="C228" s="9">
        <v>43580</v>
      </c>
      <c r="D228" s="1" t="s">
        <v>22</v>
      </c>
      <c r="E228" s="1" t="s">
        <v>37</v>
      </c>
      <c r="F228" s="1" t="s">
        <v>255</v>
      </c>
      <c r="G228" s="1">
        <v>1.6</v>
      </c>
      <c r="H228" s="1">
        <v>105</v>
      </c>
      <c r="I228" s="1">
        <v>5311</v>
      </c>
    </row>
    <row r="229" spans="1:9" ht="12.75">
      <c r="A229" s="1">
        <v>149</v>
      </c>
      <c r="B229" s="8" t="s">
        <v>256</v>
      </c>
      <c r="C229" s="9">
        <v>43580</v>
      </c>
      <c r="D229" s="1" t="s">
        <v>18</v>
      </c>
      <c r="E229" s="1" t="s">
        <v>37</v>
      </c>
      <c r="F229" s="1">
        <v>30</v>
      </c>
      <c r="G229" s="1">
        <v>1</v>
      </c>
      <c r="H229" s="1">
        <v>157</v>
      </c>
      <c r="I229" s="1">
        <v>9767</v>
      </c>
    </row>
    <row r="230" spans="1:9" ht="12.75">
      <c r="A230" s="1">
        <v>150</v>
      </c>
      <c r="B230" s="8" t="s">
        <v>257</v>
      </c>
      <c r="C230" s="9">
        <v>43580</v>
      </c>
      <c r="D230" s="1" t="s">
        <v>18</v>
      </c>
      <c r="E230" s="1" t="s">
        <v>37</v>
      </c>
      <c r="F230" s="1" t="s">
        <v>258</v>
      </c>
      <c r="G230" s="1">
        <v>0.5</v>
      </c>
      <c r="H230" s="1">
        <v>133</v>
      </c>
      <c r="I230" s="1">
        <v>30423</v>
      </c>
    </row>
    <row r="231" spans="1:9" ht="12.75">
      <c r="A231" s="1">
        <v>151</v>
      </c>
      <c r="B231" s="8" t="s">
        <v>259</v>
      </c>
      <c r="C231" s="9">
        <v>43580</v>
      </c>
      <c r="D231" s="1" t="s">
        <v>39</v>
      </c>
      <c r="E231" s="1" t="s">
        <v>37</v>
      </c>
      <c r="F231" s="1" t="s">
        <v>260</v>
      </c>
      <c r="G231" s="1">
        <v>3.4</v>
      </c>
      <c r="H231" s="1">
        <f>557+12</f>
        <v>569</v>
      </c>
      <c r="I231" s="1">
        <v>49691</v>
      </c>
    </row>
    <row r="232" spans="1:9" ht="12.75">
      <c r="A232" s="1">
        <v>152</v>
      </c>
      <c r="B232" s="8" t="s">
        <v>267</v>
      </c>
      <c r="C232" s="9">
        <v>43593</v>
      </c>
      <c r="D232" s="1" t="s">
        <v>20</v>
      </c>
      <c r="E232" s="1" t="s">
        <v>37</v>
      </c>
      <c r="F232" s="1" t="s">
        <v>268</v>
      </c>
      <c r="G232" s="1">
        <v>1.3</v>
      </c>
      <c r="H232" s="1">
        <f>238+2</f>
        <v>240</v>
      </c>
      <c r="I232" s="1">
        <v>16462</v>
      </c>
    </row>
    <row r="233" spans="1:9" ht="12.75">
      <c r="A233" s="1">
        <v>153</v>
      </c>
      <c r="B233" s="8" t="s">
        <v>269</v>
      </c>
      <c r="C233" s="9">
        <v>43593</v>
      </c>
      <c r="D233" s="1" t="s">
        <v>20</v>
      </c>
      <c r="E233" s="1" t="s">
        <v>37</v>
      </c>
      <c r="F233" s="1" t="s">
        <v>270</v>
      </c>
      <c r="G233" s="1">
        <v>1.4</v>
      </c>
      <c r="H233" s="1">
        <f>213+3</f>
        <v>216</v>
      </c>
      <c r="I233" s="1">
        <v>15542</v>
      </c>
    </row>
    <row r="234" spans="1:9" ht="12.75">
      <c r="A234" s="1">
        <v>154</v>
      </c>
      <c r="B234" s="8" t="s">
        <v>271</v>
      </c>
      <c r="C234" s="9">
        <v>43593</v>
      </c>
      <c r="D234" s="1" t="s">
        <v>24</v>
      </c>
      <c r="E234" s="1" t="s">
        <v>37</v>
      </c>
      <c r="F234" s="1" t="s">
        <v>272</v>
      </c>
      <c r="G234" s="1">
        <v>1.4</v>
      </c>
      <c r="H234" s="1">
        <f>347+6</f>
        <v>353</v>
      </c>
      <c r="I234" s="1">
        <v>25011</v>
      </c>
    </row>
    <row r="235" spans="1:9" ht="12.75">
      <c r="A235" s="1">
        <v>155</v>
      </c>
      <c r="B235" s="8" t="s">
        <v>273</v>
      </c>
      <c r="C235" s="9">
        <v>43593</v>
      </c>
      <c r="D235" s="1" t="s">
        <v>24</v>
      </c>
      <c r="E235" s="1" t="s">
        <v>37</v>
      </c>
      <c r="F235" s="1" t="s">
        <v>274</v>
      </c>
      <c r="G235" s="1">
        <v>1.7</v>
      </c>
      <c r="H235" s="1">
        <f>334+5</f>
        <v>339</v>
      </c>
      <c r="I235" s="1">
        <v>23679</v>
      </c>
    </row>
    <row r="236" spans="1:9" ht="12.75">
      <c r="A236" s="1">
        <v>156</v>
      </c>
      <c r="B236" s="8" t="s">
        <v>275</v>
      </c>
      <c r="C236" s="9" t="s">
        <v>276</v>
      </c>
      <c r="D236" s="1" t="s">
        <v>25</v>
      </c>
      <c r="E236" s="1" t="s">
        <v>37</v>
      </c>
      <c r="F236" s="1" t="s">
        <v>277</v>
      </c>
      <c r="G236" s="1">
        <v>0.8</v>
      </c>
      <c r="H236" s="1">
        <f>233+5</f>
        <v>238</v>
      </c>
      <c r="I236" s="1">
        <v>24955</v>
      </c>
    </row>
    <row r="237" spans="1:9" ht="12.75">
      <c r="A237" s="1">
        <v>157</v>
      </c>
      <c r="B237" s="8" t="s">
        <v>287</v>
      </c>
      <c r="C237" s="9" t="s">
        <v>323</v>
      </c>
      <c r="D237" s="1" t="s">
        <v>25</v>
      </c>
      <c r="E237" s="1" t="s">
        <v>37</v>
      </c>
      <c r="F237" s="1" t="s">
        <v>288</v>
      </c>
      <c r="G237" s="1">
        <v>1.3</v>
      </c>
      <c r="H237" s="1">
        <f>330+9</f>
        <v>339</v>
      </c>
      <c r="I237" s="1">
        <v>46497</v>
      </c>
    </row>
    <row r="238" spans="1:9" ht="12.75">
      <c r="A238" s="1">
        <v>158</v>
      </c>
      <c r="B238" s="8" t="s">
        <v>289</v>
      </c>
      <c r="C238" s="9" t="s">
        <v>323</v>
      </c>
      <c r="D238" s="1" t="s">
        <v>23</v>
      </c>
      <c r="E238" s="1" t="s">
        <v>37</v>
      </c>
      <c r="F238" s="1" t="s">
        <v>290</v>
      </c>
      <c r="G238" s="1">
        <v>1.8</v>
      </c>
      <c r="H238" s="1">
        <v>194</v>
      </c>
      <c r="I238" s="1">
        <v>9652</v>
      </c>
    </row>
    <row r="239" spans="1:9" ht="12.75">
      <c r="A239" s="1">
        <v>159</v>
      </c>
      <c r="B239" s="8" t="s">
        <v>291</v>
      </c>
      <c r="C239" s="9" t="s">
        <v>324</v>
      </c>
      <c r="D239" s="1" t="s">
        <v>23</v>
      </c>
      <c r="E239" s="1" t="s">
        <v>37</v>
      </c>
      <c r="F239" s="1" t="s">
        <v>292</v>
      </c>
      <c r="G239" s="1">
        <v>1.3</v>
      </c>
      <c r="H239" s="1">
        <f>223+3</f>
        <v>226</v>
      </c>
      <c r="I239" s="1">
        <v>11667</v>
      </c>
    </row>
    <row r="240" spans="1:9" ht="12.75">
      <c r="A240" s="1">
        <v>160</v>
      </c>
      <c r="B240" s="8" t="s">
        <v>322</v>
      </c>
      <c r="C240" s="9" t="s">
        <v>325</v>
      </c>
      <c r="D240" s="1" t="s">
        <v>39</v>
      </c>
      <c r="E240" s="1" t="s">
        <v>37</v>
      </c>
      <c r="F240" s="1">
        <v>36</v>
      </c>
      <c r="G240" s="1">
        <v>0.5</v>
      </c>
      <c r="H240" s="1">
        <v>75</v>
      </c>
      <c r="I240" s="1">
        <v>2627</v>
      </c>
    </row>
    <row r="241" spans="1:9" ht="12.75">
      <c r="A241" s="1">
        <v>161</v>
      </c>
      <c r="B241" s="8" t="s">
        <v>367</v>
      </c>
      <c r="C241" s="9" t="s">
        <v>372</v>
      </c>
      <c r="D241" s="1" t="s">
        <v>21</v>
      </c>
      <c r="E241" s="1" t="s">
        <v>37</v>
      </c>
      <c r="F241" s="1" t="s">
        <v>368</v>
      </c>
      <c r="G241" s="1">
        <v>4.1</v>
      </c>
      <c r="H241" s="1">
        <v>529</v>
      </c>
      <c r="I241" s="1">
        <v>44817</v>
      </c>
    </row>
    <row r="242" spans="1:9" ht="12.75">
      <c r="A242" s="1">
        <v>162</v>
      </c>
      <c r="B242" s="8" t="s">
        <v>369</v>
      </c>
      <c r="C242" s="9" t="s">
        <v>373</v>
      </c>
      <c r="D242" s="1" t="s">
        <v>21</v>
      </c>
      <c r="E242" s="1" t="s">
        <v>37</v>
      </c>
      <c r="F242" s="1" t="s">
        <v>370</v>
      </c>
      <c r="G242" s="1">
        <v>1.4</v>
      </c>
      <c r="H242" s="1">
        <v>133</v>
      </c>
      <c r="I242" s="1">
        <v>8372</v>
      </c>
    </row>
    <row r="243" spans="1:9" ht="12.75">
      <c r="A243" s="1">
        <v>163</v>
      </c>
      <c r="B243" s="8" t="s">
        <v>371</v>
      </c>
      <c r="C243" s="9" t="s">
        <v>374</v>
      </c>
      <c r="D243" s="1" t="s">
        <v>18</v>
      </c>
      <c r="E243" s="1" t="s">
        <v>37</v>
      </c>
      <c r="F243" s="1">
        <v>68</v>
      </c>
      <c r="G243" s="1">
        <v>0.4</v>
      </c>
      <c r="H243" s="1">
        <v>105</v>
      </c>
      <c r="I243" s="1">
        <v>15810</v>
      </c>
    </row>
    <row r="244" spans="1:9" ht="12.75">
      <c r="A244" s="1">
        <v>164</v>
      </c>
      <c r="B244" s="8" t="s">
        <v>388</v>
      </c>
      <c r="C244" s="9" t="s">
        <v>375</v>
      </c>
      <c r="D244" s="1" t="s">
        <v>18</v>
      </c>
      <c r="E244" s="1" t="s">
        <v>37</v>
      </c>
      <c r="F244" s="1">
        <v>8.13</v>
      </c>
      <c r="G244" s="1">
        <v>1.1</v>
      </c>
      <c r="H244" s="1">
        <f>343+10</f>
        <v>353</v>
      </c>
      <c r="I244" s="1">
        <v>60942</v>
      </c>
    </row>
    <row r="245" spans="1:9" ht="12.75">
      <c r="A245" s="1">
        <v>165</v>
      </c>
      <c r="B245" s="8" t="s">
        <v>389</v>
      </c>
      <c r="C245" s="9" t="s">
        <v>376</v>
      </c>
      <c r="D245" s="1" t="s">
        <v>39</v>
      </c>
      <c r="E245" s="1" t="s">
        <v>37</v>
      </c>
      <c r="F245" s="1">
        <v>13</v>
      </c>
      <c r="G245" s="1">
        <v>0.2</v>
      </c>
      <c r="H245" s="1">
        <v>47</v>
      </c>
      <c r="I245" s="1">
        <v>4212</v>
      </c>
    </row>
    <row r="246" spans="1:9" ht="12.75">
      <c r="A246" s="1">
        <v>166</v>
      </c>
      <c r="B246" s="8" t="s">
        <v>391</v>
      </c>
      <c r="C246" s="9" t="s">
        <v>377</v>
      </c>
      <c r="D246" s="1" t="s">
        <v>39</v>
      </c>
      <c r="E246" s="1" t="s">
        <v>37</v>
      </c>
      <c r="F246" s="1" t="s">
        <v>390</v>
      </c>
      <c r="G246" s="1">
        <v>1</v>
      </c>
      <c r="H246" s="1">
        <v>137</v>
      </c>
      <c r="I246" s="1">
        <v>8127</v>
      </c>
    </row>
    <row r="247" spans="1:9" ht="12.75">
      <c r="A247" s="1">
        <v>167</v>
      </c>
      <c r="B247" s="8" t="s">
        <v>393</v>
      </c>
      <c r="C247" s="9" t="s">
        <v>378</v>
      </c>
      <c r="D247" s="1" t="s">
        <v>19</v>
      </c>
      <c r="E247" s="1" t="s">
        <v>37</v>
      </c>
      <c r="F247" s="1" t="s">
        <v>392</v>
      </c>
      <c r="G247" s="1">
        <v>0.6</v>
      </c>
      <c r="H247" s="1">
        <v>148</v>
      </c>
      <c r="I247" s="1">
        <v>15163</v>
      </c>
    </row>
    <row r="248" spans="1:9" ht="12.75">
      <c r="A248" s="1">
        <v>168</v>
      </c>
      <c r="B248" s="8" t="s">
        <v>394</v>
      </c>
      <c r="C248" s="9" t="s">
        <v>379</v>
      </c>
      <c r="D248" s="1" t="s">
        <v>19</v>
      </c>
      <c r="E248" s="1" t="s">
        <v>37</v>
      </c>
      <c r="F248" s="1" t="s">
        <v>395</v>
      </c>
      <c r="G248" s="1">
        <v>0.7</v>
      </c>
      <c r="H248" s="1">
        <v>114</v>
      </c>
      <c r="I248" s="1">
        <v>8384</v>
      </c>
    </row>
    <row r="249" spans="1:9" ht="12.75">
      <c r="A249" s="1">
        <v>169</v>
      </c>
      <c r="B249" s="8" t="s">
        <v>396</v>
      </c>
      <c r="C249" s="9" t="s">
        <v>380</v>
      </c>
      <c r="D249" s="1" t="s">
        <v>20</v>
      </c>
      <c r="E249" s="1" t="s">
        <v>37</v>
      </c>
      <c r="F249" s="1" t="s">
        <v>397</v>
      </c>
      <c r="G249" s="1">
        <v>2.2</v>
      </c>
      <c r="H249" s="1">
        <f>393+10</f>
        <v>403</v>
      </c>
      <c r="I249" s="1">
        <v>45391</v>
      </c>
    </row>
    <row r="250" spans="1:9" ht="12.75">
      <c r="A250" s="1">
        <v>170</v>
      </c>
      <c r="B250" s="8" t="s">
        <v>398</v>
      </c>
      <c r="C250" s="9" t="s">
        <v>381</v>
      </c>
      <c r="D250" s="1" t="s">
        <v>20</v>
      </c>
      <c r="E250" s="1" t="s">
        <v>37</v>
      </c>
      <c r="F250" s="1" t="s">
        <v>399</v>
      </c>
      <c r="G250" s="1">
        <v>1.3</v>
      </c>
      <c r="H250" s="1">
        <v>219</v>
      </c>
      <c r="I250" s="1">
        <v>25445</v>
      </c>
    </row>
    <row r="251" spans="1:9" ht="12.75">
      <c r="A251" s="1">
        <v>171</v>
      </c>
      <c r="B251" s="8" t="s">
        <v>400</v>
      </c>
      <c r="C251" s="9" t="s">
        <v>382</v>
      </c>
      <c r="D251" s="1" t="s">
        <v>22</v>
      </c>
      <c r="E251" s="1" t="s">
        <v>37</v>
      </c>
      <c r="F251" s="1" t="s">
        <v>401</v>
      </c>
      <c r="G251" s="1">
        <v>1.8</v>
      </c>
      <c r="H251" s="1">
        <v>149</v>
      </c>
      <c r="I251" s="1">
        <v>15647</v>
      </c>
    </row>
    <row r="252" spans="1:9" ht="12.75">
      <c r="A252" s="1">
        <v>172</v>
      </c>
      <c r="B252" s="8" t="s">
        <v>402</v>
      </c>
      <c r="C252" s="9" t="s">
        <v>383</v>
      </c>
      <c r="D252" s="1" t="s">
        <v>23</v>
      </c>
      <c r="E252" s="1" t="s">
        <v>37</v>
      </c>
      <c r="F252" s="1" t="s">
        <v>403</v>
      </c>
      <c r="G252" s="1">
        <v>1.8</v>
      </c>
      <c r="H252" s="1">
        <f>292+2</f>
        <v>294</v>
      </c>
      <c r="I252" s="1">
        <v>23826</v>
      </c>
    </row>
    <row r="253" spans="1:9" ht="12.75">
      <c r="A253" s="1">
        <v>173</v>
      </c>
      <c r="B253" s="8" t="s">
        <v>404</v>
      </c>
      <c r="C253" s="9" t="s">
        <v>384</v>
      </c>
      <c r="D253" s="1" t="s">
        <v>23</v>
      </c>
      <c r="E253" s="1" t="s">
        <v>37</v>
      </c>
      <c r="F253" s="1" t="s">
        <v>405</v>
      </c>
      <c r="G253" s="1">
        <v>1.5</v>
      </c>
      <c r="H253" s="1">
        <v>253</v>
      </c>
      <c r="I253" s="1">
        <v>18233</v>
      </c>
    </row>
    <row r="254" spans="1:9" ht="12.75">
      <c r="A254" s="1">
        <v>174</v>
      </c>
      <c r="B254" s="8" t="s">
        <v>407</v>
      </c>
      <c r="C254" s="9" t="s">
        <v>385</v>
      </c>
      <c r="D254" s="1" t="s">
        <v>24</v>
      </c>
      <c r="E254" s="1" t="s">
        <v>37</v>
      </c>
      <c r="F254" s="1" t="s">
        <v>406</v>
      </c>
      <c r="G254" s="1">
        <v>2.3</v>
      </c>
      <c r="H254" s="1">
        <f>511+11</f>
        <v>522</v>
      </c>
      <c r="I254" s="1">
        <v>65002</v>
      </c>
    </row>
    <row r="255" spans="1:9" ht="12.75">
      <c r="A255" s="1">
        <v>175</v>
      </c>
      <c r="B255" s="8" t="s">
        <v>409</v>
      </c>
      <c r="C255" s="9" t="s">
        <v>386</v>
      </c>
      <c r="D255" s="1" t="s">
        <v>25</v>
      </c>
      <c r="E255" s="1" t="s">
        <v>37</v>
      </c>
      <c r="F255" s="1" t="s">
        <v>408</v>
      </c>
      <c r="G255" s="1">
        <v>1</v>
      </c>
      <c r="H255" s="1">
        <v>213</v>
      </c>
      <c r="I255" s="1">
        <v>16906</v>
      </c>
    </row>
    <row r="256" spans="1:9" ht="12.75">
      <c r="A256" s="1">
        <v>176</v>
      </c>
      <c r="B256" s="8" t="s">
        <v>410</v>
      </c>
      <c r="C256" s="9" t="s">
        <v>387</v>
      </c>
      <c r="D256" s="1" t="s">
        <v>25</v>
      </c>
      <c r="E256" s="1" t="s">
        <v>37</v>
      </c>
      <c r="F256" s="1" t="s">
        <v>411</v>
      </c>
      <c r="G256" s="1">
        <v>0.8</v>
      </c>
      <c r="H256" s="1">
        <v>209</v>
      </c>
      <c r="I256" s="1">
        <v>19184</v>
      </c>
    </row>
    <row r="257" spans="1:9" ht="12.75">
      <c r="A257" s="1" t="s">
        <v>40</v>
      </c>
      <c r="B257" s="8" t="s">
        <v>42</v>
      </c>
      <c r="C257" s="1" t="s">
        <v>40</v>
      </c>
      <c r="D257" s="1" t="s">
        <v>43</v>
      </c>
      <c r="E257" s="1" t="s">
        <v>40</v>
      </c>
      <c r="F257" s="1" t="s">
        <v>40</v>
      </c>
      <c r="G257" s="10">
        <f>SUM(G182:G256)</f>
        <v>153.50000000000003</v>
      </c>
      <c r="H257" s="10">
        <f>SUM(H182:H256)</f>
        <v>30131</v>
      </c>
      <c r="I257" s="10">
        <f>SUM(I182:I256)</f>
        <v>2686947</v>
      </c>
    </row>
    <row r="258" spans="1:9" ht="12.75">
      <c r="A258" s="24" t="s">
        <v>237</v>
      </c>
      <c r="B258" s="24"/>
      <c r="C258" s="24"/>
      <c r="D258" s="24"/>
      <c r="E258" s="24"/>
      <c r="F258" s="24"/>
      <c r="G258" s="24"/>
      <c r="H258" s="24"/>
      <c r="I258" s="24"/>
    </row>
    <row r="259" spans="1:9" ht="12.75">
      <c r="A259" s="8">
        <v>161</v>
      </c>
      <c r="B259" s="8" t="s">
        <v>241</v>
      </c>
      <c r="C259" s="9">
        <v>43570</v>
      </c>
      <c r="D259" s="3" t="s">
        <v>18</v>
      </c>
      <c r="E259" s="8" t="s">
        <v>238</v>
      </c>
      <c r="F259" s="1" t="s">
        <v>239</v>
      </c>
      <c r="G259" s="3">
        <v>4</v>
      </c>
      <c r="H259" s="3">
        <v>23</v>
      </c>
      <c r="I259" s="3">
        <v>0</v>
      </c>
    </row>
    <row r="260" spans="1:9" ht="12.75">
      <c r="A260" s="8">
        <v>162</v>
      </c>
      <c r="B260" s="8" t="s">
        <v>264</v>
      </c>
      <c r="C260" s="9" t="s">
        <v>265</v>
      </c>
      <c r="D260" s="3" t="s">
        <v>20</v>
      </c>
      <c r="E260" s="8" t="s">
        <v>238</v>
      </c>
      <c r="F260" s="1" t="s">
        <v>266</v>
      </c>
      <c r="G260" s="3">
        <v>3.1</v>
      </c>
      <c r="H260" s="3">
        <v>9</v>
      </c>
      <c r="I260" s="3">
        <v>0</v>
      </c>
    </row>
    <row r="261" spans="1:9" ht="12.75">
      <c r="A261" s="8">
        <v>163</v>
      </c>
      <c r="B261" s="8" t="s">
        <v>278</v>
      </c>
      <c r="C261" s="9" t="s">
        <v>279</v>
      </c>
      <c r="D261" s="3" t="s">
        <v>25</v>
      </c>
      <c r="E261" s="8" t="s">
        <v>238</v>
      </c>
      <c r="F261" s="1" t="s">
        <v>280</v>
      </c>
      <c r="G261" s="3">
        <v>12.8</v>
      </c>
      <c r="H261" s="3">
        <v>64</v>
      </c>
      <c r="I261" s="3">
        <v>0</v>
      </c>
    </row>
    <row r="262" spans="1:9" ht="12.75">
      <c r="A262" s="8">
        <v>164</v>
      </c>
      <c r="B262" s="8" t="s">
        <v>310</v>
      </c>
      <c r="C262" s="9" t="s">
        <v>308</v>
      </c>
      <c r="D262" s="3" t="s">
        <v>20</v>
      </c>
      <c r="E262" s="8" t="s">
        <v>238</v>
      </c>
      <c r="F262" s="1" t="s">
        <v>311</v>
      </c>
      <c r="G262" s="3">
        <v>4.4</v>
      </c>
      <c r="H262" s="3">
        <v>19</v>
      </c>
      <c r="I262" s="3">
        <v>0</v>
      </c>
    </row>
    <row r="263" spans="1:9" ht="12.75">
      <c r="A263" s="8">
        <v>165</v>
      </c>
      <c r="B263" s="8" t="s">
        <v>313</v>
      </c>
      <c r="C263" s="9" t="s">
        <v>308</v>
      </c>
      <c r="D263" s="3" t="s">
        <v>20</v>
      </c>
      <c r="E263" s="8" t="s">
        <v>238</v>
      </c>
      <c r="F263" s="1" t="s">
        <v>315</v>
      </c>
      <c r="G263" s="3">
        <v>4.4</v>
      </c>
      <c r="H263" s="3">
        <v>36</v>
      </c>
      <c r="I263" s="3">
        <v>0</v>
      </c>
    </row>
    <row r="264" spans="1:9" ht="12.75">
      <c r="A264" s="8">
        <v>166</v>
      </c>
      <c r="B264" s="8" t="s">
        <v>328</v>
      </c>
      <c r="C264" s="9" t="s">
        <v>329</v>
      </c>
      <c r="D264" s="3" t="s">
        <v>22</v>
      </c>
      <c r="E264" s="8" t="s">
        <v>238</v>
      </c>
      <c r="F264" s="1" t="s">
        <v>330</v>
      </c>
      <c r="G264" s="3">
        <v>5.9</v>
      </c>
      <c r="H264" s="3">
        <v>8</v>
      </c>
      <c r="I264" s="3">
        <v>0</v>
      </c>
    </row>
    <row r="265" spans="1:9" ht="12.75">
      <c r="A265" s="8">
        <v>167</v>
      </c>
      <c r="B265" s="8" t="s">
        <v>333</v>
      </c>
      <c r="C265" s="9" t="s">
        <v>329</v>
      </c>
      <c r="D265" s="3" t="s">
        <v>24</v>
      </c>
      <c r="E265" s="8" t="s">
        <v>238</v>
      </c>
      <c r="F265" s="1" t="s">
        <v>334</v>
      </c>
      <c r="G265" s="3">
        <v>10.8</v>
      </c>
      <c r="H265" s="3">
        <v>55</v>
      </c>
      <c r="I265" s="3">
        <v>0</v>
      </c>
    </row>
    <row r="266" spans="1:9" ht="12.75">
      <c r="A266" s="8">
        <v>168</v>
      </c>
      <c r="B266" s="8" t="s">
        <v>335</v>
      </c>
      <c r="C266" s="9" t="s">
        <v>329</v>
      </c>
      <c r="D266" s="3" t="s">
        <v>23</v>
      </c>
      <c r="E266" s="8" t="s">
        <v>238</v>
      </c>
      <c r="F266" s="1" t="s">
        <v>336</v>
      </c>
      <c r="G266" s="1">
        <v>4.7</v>
      </c>
      <c r="H266" s="1">
        <v>33</v>
      </c>
      <c r="I266" s="1">
        <v>0</v>
      </c>
    </row>
    <row r="267" spans="1:9" ht="12.75">
      <c r="A267" s="8">
        <v>169</v>
      </c>
      <c r="B267" s="8" t="s">
        <v>341</v>
      </c>
      <c r="C267" s="9" t="s">
        <v>329</v>
      </c>
      <c r="D267" s="3" t="s">
        <v>39</v>
      </c>
      <c r="E267" s="8" t="s">
        <v>238</v>
      </c>
      <c r="F267" s="1" t="s">
        <v>165</v>
      </c>
      <c r="G267" s="3">
        <v>2.8</v>
      </c>
      <c r="H267" s="3">
        <v>10</v>
      </c>
      <c r="I267" s="3">
        <v>0</v>
      </c>
    </row>
    <row r="268" spans="1:9" ht="12.75">
      <c r="A268" s="1" t="s">
        <v>40</v>
      </c>
      <c r="B268" s="8" t="s">
        <v>42</v>
      </c>
      <c r="C268" s="1" t="s">
        <v>40</v>
      </c>
      <c r="D268" s="1" t="s">
        <v>43</v>
      </c>
      <c r="E268" s="1" t="s">
        <v>40</v>
      </c>
      <c r="F268" s="1" t="s">
        <v>40</v>
      </c>
      <c r="G268" s="10">
        <f>SUM(G259:G267)</f>
        <v>52.89999999999999</v>
      </c>
      <c r="H268" s="10">
        <f>SUM(H259:H267)</f>
        <v>257</v>
      </c>
      <c r="I268" s="10">
        <f>SUM(I259:I267)</f>
        <v>0</v>
      </c>
    </row>
    <row r="269" spans="1:9" ht="12.75">
      <c r="A269" s="24" t="s">
        <v>240</v>
      </c>
      <c r="B269" s="24"/>
      <c r="C269" s="24"/>
      <c r="D269" s="24"/>
      <c r="E269" s="24"/>
      <c r="F269" s="24"/>
      <c r="G269" s="24"/>
      <c r="H269" s="24"/>
      <c r="I269" s="24"/>
    </row>
    <row r="270" spans="1:9" ht="12.75">
      <c r="A270" s="8">
        <v>170</v>
      </c>
      <c r="B270" s="8" t="s">
        <v>242</v>
      </c>
      <c r="C270" s="9">
        <v>43570</v>
      </c>
      <c r="D270" s="3" t="s">
        <v>18</v>
      </c>
      <c r="E270" s="8" t="s">
        <v>243</v>
      </c>
      <c r="F270" s="1" t="s">
        <v>244</v>
      </c>
      <c r="G270" s="3">
        <v>8.9</v>
      </c>
      <c r="H270" s="3">
        <v>72</v>
      </c>
      <c r="I270" s="3">
        <v>0</v>
      </c>
    </row>
    <row r="271" spans="1:9" ht="12.75">
      <c r="A271" s="21">
        <v>171</v>
      </c>
      <c r="B271" s="8" t="s">
        <v>245</v>
      </c>
      <c r="C271" s="9">
        <v>43570</v>
      </c>
      <c r="D271" s="3" t="s">
        <v>18</v>
      </c>
      <c r="E271" s="8" t="s">
        <v>243</v>
      </c>
      <c r="F271" s="1">
        <v>53</v>
      </c>
      <c r="G271" s="1">
        <v>10</v>
      </c>
      <c r="H271" s="1">
        <v>39</v>
      </c>
      <c r="I271" s="1">
        <v>0</v>
      </c>
    </row>
    <row r="272" spans="1:9" ht="12.75">
      <c r="A272" s="8">
        <v>172</v>
      </c>
      <c r="B272" s="8" t="s">
        <v>281</v>
      </c>
      <c r="C272" s="9" t="s">
        <v>279</v>
      </c>
      <c r="D272" s="3" t="s">
        <v>25</v>
      </c>
      <c r="E272" s="8" t="s">
        <v>243</v>
      </c>
      <c r="F272" s="1" t="s">
        <v>282</v>
      </c>
      <c r="G272" s="1">
        <v>12.2</v>
      </c>
      <c r="H272" s="1">
        <v>131</v>
      </c>
      <c r="I272" s="1">
        <v>0</v>
      </c>
    </row>
    <row r="273" spans="1:9" ht="12.75">
      <c r="A273" s="21">
        <v>173</v>
      </c>
      <c r="B273" s="8" t="s">
        <v>297</v>
      </c>
      <c r="C273" s="9" t="s">
        <v>298</v>
      </c>
      <c r="D273" s="3" t="s">
        <v>20</v>
      </c>
      <c r="E273" s="8" t="s">
        <v>243</v>
      </c>
      <c r="F273" s="1">
        <v>25</v>
      </c>
      <c r="G273" s="1">
        <v>2.7</v>
      </c>
      <c r="H273" s="1">
        <v>12</v>
      </c>
      <c r="I273" s="1">
        <v>0</v>
      </c>
    </row>
    <row r="274" spans="1:9" ht="12.75">
      <c r="A274" s="8">
        <v>174</v>
      </c>
      <c r="B274" s="8" t="s">
        <v>307</v>
      </c>
      <c r="C274" s="9" t="s">
        <v>308</v>
      </c>
      <c r="D274" s="3" t="s">
        <v>21</v>
      </c>
      <c r="E274" s="8" t="s">
        <v>243</v>
      </c>
      <c r="F274" s="1" t="s">
        <v>309</v>
      </c>
      <c r="G274" s="1">
        <v>12</v>
      </c>
      <c r="H274" s="1">
        <v>90</v>
      </c>
      <c r="I274" s="1">
        <v>0</v>
      </c>
    </row>
    <row r="275" spans="1:9" ht="12.75">
      <c r="A275" s="21">
        <v>175</v>
      </c>
      <c r="B275" s="8" t="s">
        <v>314</v>
      </c>
      <c r="C275" s="9" t="s">
        <v>308</v>
      </c>
      <c r="D275" s="3" t="s">
        <v>20</v>
      </c>
      <c r="E275" s="8" t="s">
        <v>243</v>
      </c>
      <c r="F275" s="1" t="s">
        <v>312</v>
      </c>
      <c r="G275" s="1">
        <v>2.4</v>
      </c>
      <c r="H275" s="1">
        <v>29</v>
      </c>
      <c r="I275" s="1">
        <v>0</v>
      </c>
    </row>
    <row r="276" spans="1:9" ht="12.75">
      <c r="A276" s="8">
        <v>176</v>
      </c>
      <c r="B276" s="8" t="s">
        <v>316</v>
      </c>
      <c r="C276" s="9" t="s">
        <v>308</v>
      </c>
      <c r="D276" s="3" t="s">
        <v>19</v>
      </c>
      <c r="E276" s="8" t="s">
        <v>243</v>
      </c>
      <c r="F276" s="1" t="s">
        <v>317</v>
      </c>
      <c r="G276" s="1">
        <v>4.4</v>
      </c>
      <c r="H276" s="1">
        <v>73</v>
      </c>
      <c r="I276" s="1">
        <v>0</v>
      </c>
    </row>
    <row r="277" spans="1:9" ht="12.75">
      <c r="A277" s="21">
        <v>177</v>
      </c>
      <c r="B277" s="8" t="s">
        <v>331</v>
      </c>
      <c r="C277" s="9" t="s">
        <v>329</v>
      </c>
      <c r="D277" s="3" t="s">
        <v>22</v>
      </c>
      <c r="E277" s="8" t="s">
        <v>243</v>
      </c>
      <c r="F277" s="1" t="s">
        <v>332</v>
      </c>
      <c r="G277" s="1">
        <v>4.5</v>
      </c>
      <c r="H277" s="1">
        <v>13</v>
      </c>
      <c r="I277" s="1">
        <v>0</v>
      </c>
    </row>
    <row r="278" spans="1:9" ht="12.75">
      <c r="A278" s="8">
        <v>168</v>
      </c>
      <c r="B278" s="8" t="s">
        <v>339</v>
      </c>
      <c r="C278" s="9" t="s">
        <v>329</v>
      </c>
      <c r="D278" s="3" t="s">
        <v>23</v>
      </c>
      <c r="E278" s="8" t="s">
        <v>243</v>
      </c>
      <c r="F278" s="1" t="s">
        <v>340</v>
      </c>
      <c r="G278" s="3">
        <v>1.9</v>
      </c>
      <c r="H278" s="3">
        <v>8</v>
      </c>
      <c r="I278" s="3">
        <v>0</v>
      </c>
    </row>
    <row r="279" spans="1:9" ht="12.75">
      <c r="A279" s="21">
        <v>179</v>
      </c>
      <c r="B279" s="8" t="s">
        <v>337</v>
      </c>
      <c r="C279" s="9" t="s">
        <v>329</v>
      </c>
      <c r="D279" s="3" t="s">
        <v>24</v>
      </c>
      <c r="E279" s="8" t="s">
        <v>243</v>
      </c>
      <c r="F279" s="1" t="s">
        <v>338</v>
      </c>
      <c r="G279" s="1">
        <v>4.2</v>
      </c>
      <c r="H279" s="1">
        <v>39</v>
      </c>
      <c r="I279" s="1">
        <v>0</v>
      </c>
    </row>
    <row r="280" spans="1:9" ht="12.75">
      <c r="A280" s="8">
        <v>180</v>
      </c>
      <c r="B280" s="8" t="s">
        <v>342</v>
      </c>
      <c r="C280" s="9" t="s">
        <v>329</v>
      </c>
      <c r="D280" s="3" t="s">
        <v>39</v>
      </c>
      <c r="E280" s="8" t="s">
        <v>243</v>
      </c>
      <c r="F280" s="1" t="s">
        <v>343</v>
      </c>
      <c r="G280" s="1">
        <v>3.3</v>
      </c>
      <c r="H280" s="1">
        <v>17</v>
      </c>
      <c r="I280" s="1">
        <v>0</v>
      </c>
    </row>
    <row r="281" spans="1:9" ht="12.75">
      <c r="A281" s="21">
        <v>181</v>
      </c>
      <c r="B281" s="8" t="s">
        <v>351</v>
      </c>
      <c r="C281" s="9" t="s">
        <v>347</v>
      </c>
      <c r="D281" s="3" t="s">
        <v>39</v>
      </c>
      <c r="E281" s="8" t="s">
        <v>243</v>
      </c>
      <c r="F281" s="1">
        <v>32</v>
      </c>
      <c r="G281" s="1">
        <v>4.3</v>
      </c>
      <c r="H281" s="1">
        <v>12</v>
      </c>
      <c r="I281" s="1">
        <v>0</v>
      </c>
    </row>
    <row r="282" spans="1:9" ht="12.75">
      <c r="A282" s="1" t="s">
        <v>40</v>
      </c>
      <c r="B282" s="8" t="s">
        <v>42</v>
      </c>
      <c r="C282" s="1" t="s">
        <v>40</v>
      </c>
      <c r="D282" s="1" t="s">
        <v>43</v>
      </c>
      <c r="E282" s="1" t="s">
        <v>40</v>
      </c>
      <c r="F282" s="1" t="s">
        <v>40</v>
      </c>
      <c r="G282" s="10">
        <f>SUM(G270:G281)</f>
        <v>70.8</v>
      </c>
      <c r="H282" s="10">
        <f>SUM(H270:H281)</f>
        <v>535</v>
      </c>
      <c r="I282" s="10">
        <f>SUM(I270:I274)</f>
        <v>0</v>
      </c>
    </row>
    <row r="283" spans="1:9" ht="12.75">
      <c r="A283" s="24" t="s">
        <v>300</v>
      </c>
      <c r="B283" s="24"/>
      <c r="C283" s="24"/>
      <c r="D283" s="24"/>
      <c r="E283" s="24"/>
      <c r="F283" s="24"/>
      <c r="G283" s="24"/>
      <c r="H283" s="24"/>
      <c r="I283" s="24"/>
    </row>
    <row r="284" spans="1:9" ht="12.75">
      <c r="A284" s="8">
        <v>182</v>
      </c>
      <c r="B284" s="8" t="s">
        <v>301</v>
      </c>
      <c r="C284" s="9">
        <v>43612</v>
      </c>
      <c r="D284" s="3" t="s">
        <v>24</v>
      </c>
      <c r="E284" s="8" t="s">
        <v>302</v>
      </c>
      <c r="F284" s="1">
        <v>30</v>
      </c>
      <c r="G284" s="3">
        <v>0.7</v>
      </c>
      <c r="H284" s="3">
        <v>22</v>
      </c>
      <c r="I284" s="3">
        <v>71</v>
      </c>
    </row>
    <row r="285" spans="1:9" ht="12.75">
      <c r="A285" s="1" t="s">
        <v>40</v>
      </c>
      <c r="B285" s="8" t="s">
        <v>42</v>
      </c>
      <c r="C285" s="1" t="s">
        <v>40</v>
      </c>
      <c r="D285" s="1" t="s">
        <v>43</v>
      </c>
      <c r="E285" s="1" t="s">
        <v>40</v>
      </c>
      <c r="F285" s="1" t="s">
        <v>40</v>
      </c>
      <c r="G285" s="10">
        <f>SUM(G284:G284)</f>
        <v>0.7</v>
      </c>
      <c r="H285" s="10">
        <f>SUM(H284:H284)</f>
        <v>22</v>
      </c>
      <c r="I285" s="10">
        <f>SUM(I284:I284)</f>
        <v>71</v>
      </c>
    </row>
    <row r="286" spans="1:9" ht="12.75">
      <c r="A286" s="24" t="s">
        <v>360</v>
      </c>
      <c r="B286" s="24"/>
      <c r="C286" s="24"/>
      <c r="D286" s="24"/>
      <c r="E286" s="24"/>
      <c r="F286" s="24"/>
      <c r="G286" s="24"/>
      <c r="H286" s="24"/>
      <c r="I286" s="24"/>
    </row>
    <row r="287" spans="1:9" ht="12.75">
      <c r="A287" s="8">
        <v>182</v>
      </c>
      <c r="B287" s="8" t="s">
        <v>361</v>
      </c>
      <c r="C287" s="9">
        <v>43656</v>
      </c>
      <c r="D287" s="3" t="s">
        <v>19</v>
      </c>
      <c r="E287" s="1" t="s">
        <v>37</v>
      </c>
      <c r="F287" s="1" t="s">
        <v>362</v>
      </c>
      <c r="G287" s="3">
        <v>5.3</v>
      </c>
      <c r="H287" s="3">
        <v>58</v>
      </c>
      <c r="I287" s="3">
        <v>0</v>
      </c>
    </row>
    <row r="296" spans="1:9" ht="18">
      <c r="A296" s="23" t="s">
        <v>137</v>
      </c>
      <c r="B296" s="23"/>
      <c r="C296" s="23"/>
      <c r="D296" s="23"/>
      <c r="E296" s="23"/>
      <c r="F296" s="23"/>
      <c r="G296" s="23"/>
      <c r="H296" s="23"/>
      <c r="I296" s="23"/>
    </row>
  </sheetData>
  <sheetProtection selectLockedCells="1" selectUnlockedCells="1"/>
  <mergeCells count="25">
    <mergeCell ref="A283:I283"/>
    <mergeCell ref="A269:I269"/>
    <mergeCell ref="K12:L12"/>
    <mergeCell ref="A164:I164"/>
    <mergeCell ref="A181:I181"/>
    <mergeCell ref="K9:L10"/>
    <mergeCell ref="A165:I165"/>
    <mergeCell ref="C6:C14"/>
    <mergeCell ref="B6:B14"/>
    <mergeCell ref="A81:I81"/>
    <mergeCell ref="A71:I71"/>
    <mergeCell ref="A61:I61"/>
    <mergeCell ref="A16:I16"/>
    <mergeCell ref="A6:A14"/>
    <mergeCell ref="A134:I134"/>
    <mergeCell ref="A296:I296"/>
    <mergeCell ref="A286:I286"/>
    <mergeCell ref="A1:I1"/>
    <mergeCell ref="A2:I2"/>
    <mergeCell ref="A5:D5"/>
    <mergeCell ref="A15:F15"/>
    <mergeCell ref="H3:H4"/>
    <mergeCell ref="D6:D14"/>
    <mergeCell ref="F5:F14"/>
    <mergeCell ref="A258:I258"/>
  </mergeCells>
  <printOptions/>
  <pageMargins left="0.2755905511811024" right="0.15748031496062992" top="0.35433070866141736" bottom="0.2362204724409449" header="0.15748031496062992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2019-08-01T08:21:16Z</cp:lastPrinted>
  <dcterms:modified xsi:type="dcterms:W3CDTF">2019-08-01T08:28:47Z</dcterms:modified>
  <cp:category/>
  <cp:version/>
  <cp:contentType/>
  <cp:contentStatus/>
</cp:coreProperties>
</file>